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План ФХД  " sheetId="1" r:id="rId1"/>
    <sheet name="расшифровка 2 сада" sheetId="2" r:id="rId2"/>
  </sheets>
  <definedNames>
    <definedName name="_xlnm.Print_Area" localSheetId="0">'План ФХД  '!$A$1:$G$199</definedName>
  </definedNames>
  <calcPr fullCalcOnLoad="1"/>
</workbook>
</file>

<file path=xl/sharedStrings.xml><?xml version="1.0" encoding="utf-8"?>
<sst xmlns="http://schemas.openxmlformats.org/spreadsheetml/2006/main" count="277" uniqueCount="230">
  <si>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</si>
  <si>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</si>
  <si>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</si>
  <si>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</si>
  <si>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</si>
  <si>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 xml:space="preserve">Дата </t>
  </si>
  <si>
    <t>по ОКПО</t>
  </si>
  <si>
    <t>по ОКЕИ</t>
  </si>
  <si>
    <t>ИНН / КПП:</t>
  </si>
  <si>
    <t>Наименование показателя</t>
  </si>
  <si>
    <t>Сумма</t>
  </si>
  <si>
    <t>из них:</t>
  </si>
  <si>
    <t xml:space="preserve">       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</si>
  <si>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</si>
  <si>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</si>
  <si>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</si>
  <si>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</si>
  <si>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</si>
  <si>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</si>
  <si>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</si>
  <si>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</si>
  <si>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</si>
  <si>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</si>
  <si>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</si>
  <si>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</si>
  <si>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</si>
  <si>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</si>
  <si>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</si>
  <si>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</si>
  <si>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</si>
  <si>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</si>
  <si>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</si>
  <si>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</si>
  <si>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</si>
  <si>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</si>
  <si>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</si>
  <si>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</si>
  <si>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</si>
  <si>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</si>
  <si>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</si>
  <si>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</si>
  <si>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</si>
  <si>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</si>
  <si>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</si>
  <si>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</si>
  <si>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</si>
  <si>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</si>
  <si>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</si>
  <si>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</si>
  <si>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</si>
  <si>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</si>
  <si>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</si>
  <si>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</si>
  <si>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</si>
  <si>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</si>
  <si>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</si>
  <si>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</si>
  <si>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</si>
  <si>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</si>
  <si>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</si>
  <si>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Планируемый остаток средств на начало планируемого года</t>
  </si>
  <si>
    <t>Поступления, всего:</t>
  </si>
  <si>
    <t>в том числе:</t>
  </si>
  <si>
    <t>Целевые субсидии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</si>
  <si>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</si>
  <si>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</si>
  <si>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</si>
  <si>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</si>
  <si>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</si>
  <si>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</si>
  <si>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</si>
  <si>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</si>
  <si>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</si>
  <si>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</si>
  <si>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</si>
  <si>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</si>
  <si>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</si>
  <si>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</si>
  <si>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</si>
  <si>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</si>
  <si>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Исполнитель</t>
  </si>
  <si>
    <t>Код по бюджетной классификации и операции сектора государствен-ного управления</t>
  </si>
  <si>
    <t>900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</si>
  <si>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</si>
  <si>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</si>
  <si>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</si>
  <si>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</si>
  <si>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</si>
  <si>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</si>
  <si>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</si>
  <si>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</si>
  <si>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</si>
  <si>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</si>
  <si>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</si>
  <si>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262</t>
  </si>
  <si>
    <t>290</t>
  </si>
  <si>
    <t>310</t>
  </si>
  <si>
    <t>340</t>
  </si>
  <si>
    <t>Руководитель Кинельского управления министерства образования и науки Самарской области</t>
  </si>
  <si>
    <t>С.Ю. Полищук</t>
  </si>
  <si>
    <t>ФИНАНСОВО-ХОЗЯЙСТВЕННОЙ ДЕЯТЕЛЬНОСТИ</t>
  </si>
  <si>
    <t xml:space="preserve">ПЛАН </t>
  </si>
  <si>
    <t>Форма по КФД</t>
  </si>
  <si>
    <t>Наименование государственного учреждения:</t>
  </si>
  <si>
    <t>Единица измерения: руб.</t>
  </si>
  <si>
    <t>Наименование органа, осуществляющего функции и полномочия учредителя:</t>
  </si>
  <si>
    <t>- функции и полномочия в отношении деятельности учреждения осуществляются министерством образования и науки Самарской области;</t>
  </si>
  <si>
    <t>- функции и полномочия по управлению имуществом, закрепленным за учреждением, осуществляются органом исполнительной власти Самарской области - министерством имущественных отношений Самарской области;</t>
  </si>
  <si>
    <t>- полномочия министерства образования и науки Самарской области реализуются Кинельским управлением министерства образования и науки Самарской области</t>
  </si>
  <si>
    <t>Адрес фактического местонахождения государственного учреждения:</t>
  </si>
  <si>
    <t>Предоставление гражданам Российской Федерации, проживающим на территории Самарской области, образовательных услуг по основным общеобразовательным программам в целях обеспечения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учреждениях; формирование общей культуры личности обучающихся на основе усвоения обязательного минимума содержания общеобразовательных программ; адаптация обучающихся к жизни в обществе; создание основы для осознанного выбора обучающихся и последующего освоения ими профессиональных образовательных программ, воспитания гражданственности, трудолюбия, уважения к правам и свободам человека, любви к окружающей природе, родному краю, семье, формирование здорового образа жизни.</t>
  </si>
  <si>
    <t xml:space="preserve">1.2. Виды деятельности  государственного учреждения: </t>
  </si>
  <si>
    <t>Основным видом деятельности учреждения является образовательная деятельность.</t>
  </si>
  <si>
    <t>II. Показатели финансового состояния учреждения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</si>
  <si>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</si>
  <si>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</si>
  <si>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</si>
  <si>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</si>
  <si>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</si>
  <si>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государственнного имущества,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</si>
  <si>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</si>
  <si>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областного бюджета, всего: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</si>
  <si>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</si>
  <si>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</si>
  <si>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3.2. Кредиторская задолженность по расчетам с поставщиками и подрядчиками за счет средств областного бюджета, всего: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</si>
  <si>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</si>
  <si>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</si>
  <si>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3.3.8. по приобретению нематериальных активов</t>
  </si>
  <si>
    <t>3.3.9. по приобретению непроизведенных активов</t>
  </si>
  <si>
    <t>3.2.8. по приобретению нематериальных активов</t>
  </si>
  <si>
    <t>3.2.9. по приобретению непроизведенных активов</t>
  </si>
  <si>
    <t>III. Показатели по поступлениям и выплатам государственного учреждения</t>
  </si>
  <si>
    <t>операции по лицевым счетам, открытым в департаменте исполнения областного бюджета и отчетности</t>
  </si>
  <si>
    <t>операции по счетам, открытым в кредитных организациях</t>
  </si>
  <si>
    <t>Х</t>
  </si>
  <si>
    <t>Субсидии на выполнение государственного задания</t>
  </si>
  <si>
    <t>Поступления от оказания государственным учреждением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</si>
  <si>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Безвозмездные пожертвования</t>
  </si>
  <si>
    <t>Поступления от реализации ценных бумаг</t>
  </si>
  <si>
    <t>Прочие выплаты</t>
  </si>
  <si>
    <t>Безвозмездные перечисления организациям, всего</t>
  </si>
  <si>
    <t>240</t>
  </si>
  <si>
    <t>Безвозмездные перечисления государственным и муниципальным организациям</t>
  </si>
  <si>
    <t>241</t>
  </si>
  <si>
    <t>Социальное обеспечение, всего</t>
  </si>
  <si>
    <t>260</t>
  </si>
  <si>
    <t>Пособие по социальной помощи населения</t>
  </si>
  <si>
    <t>Пенсии, пособия, выплачиваемые организациями сектора государственного управления</t>
  </si>
  <si>
    <t>263</t>
  </si>
  <si>
    <t>Поступления нефинансовых активов, всего</t>
  </si>
  <si>
    <t>300</t>
  </si>
  <si>
    <t>Увеличение стоимости нематериальных активов</t>
  </si>
  <si>
    <t>320</t>
  </si>
  <si>
    <t>Увеличение стоимости непроизводственных активов</t>
  </si>
  <si>
    <t>330</t>
  </si>
  <si>
    <t>Поступление финансовых активов, всего</t>
  </si>
  <si>
    <t>500</t>
  </si>
  <si>
    <t>Увеличение стоимости ценных бумаг, крме акций и иных форм участия в капитале</t>
  </si>
  <si>
    <t>520</t>
  </si>
  <si>
    <t>530</t>
  </si>
  <si>
    <t>Увеличение стоимости акций и и иных форм участия в капитале</t>
  </si>
  <si>
    <t>Справочно:</t>
  </si>
  <si>
    <t>Объем публичных обязательств перед физическим лицами, всего</t>
  </si>
  <si>
    <t>IV. Мероприятия стратегического развития государственного учреждения</t>
  </si>
  <si>
    <t>№ п/п</t>
  </si>
  <si>
    <t>Задача</t>
  </si>
  <si>
    <t>Мероприятие</t>
  </si>
  <si>
    <t>Плановый результат</t>
  </si>
  <si>
    <t>Срок исполнения</t>
  </si>
  <si>
    <t>Выполнение государственного задания</t>
  </si>
  <si>
    <t>Поступления на организацию оздоровительного лагеря с дневным пребыванием детей с организацией дневного сна</t>
  </si>
  <si>
    <t>Родительская плата за содержание детей в структурных подразделениях, реализующих программы дошкольного образования</t>
  </si>
  <si>
    <t>Обучение детей дошкольного возраста по дополнительным образовательным программам</t>
  </si>
  <si>
    <t>1.3. Перечень услуг (работ), осуществляемых на платной основе:</t>
  </si>
  <si>
    <t>Обучение детей, не посещающих дошкольное образовательное учреждение по программам дошкольного образования "Школа дошкольника"</t>
  </si>
  <si>
    <t>Руководитель государственного учреждения (уполномоченное лицо)</t>
  </si>
  <si>
    <t xml:space="preserve">Руководитель финансово-экономической службы государственного учреждения </t>
  </si>
  <si>
    <t>Главный бухгалтер государственного учреждения</t>
  </si>
  <si>
    <t>тел.</t>
  </si>
  <si>
    <r>
      <t>1. Нефинансовые активы, всего</t>
    </r>
    <r>
      <rPr>
        <sz val="14"/>
        <rFont val="Arial"/>
        <family val="2"/>
      </rPr>
      <t>:</t>
    </r>
  </si>
  <si>
    <t>КОСГУ</t>
  </si>
  <si>
    <t>Приносящая доход деятельность</t>
  </si>
  <si>
    <t>Субсидии на иные цели</t>
  </si>
  <si>
    <t>СОШ</t>
  </si>
  <si>
    <t>остаток</t>
  </si>
  <si>
    <t>(наименование учреждения)</t>
  </si>
  <si>
    <t>ДОУ</t>
  </si>
  <si>
    <t xml:space="preserve">ИТОГО субсидии на иные цели </t>
  </si>
  <si>
    <t xml:space="preserve">ИТОГО </t>
  </si>
  <si>
    <t>ИТОГО субсидии на гос. задание</t>
  </si>
  <si>
    <t>ИТОГО доходов</t>
  </si>
  <si>
    <t>ИТОГО расходов</t>
  </si>
  <si>
    <t>Руководитель</t>
  </si>
  <si>
    <t>Главный бухгалтер</t>
  </si>
  <si>
    <t>Организация оздоровительного лагеря</t>
  </si>
  <si>
    <t>Проведение мероприятия "Реализация проекта"</t>
  </si>
  <si>
    <t>I.  Сведения о деятельности  государственного  учреждения</t>
  </si>
  <si>
    <t>1.1. Цели деятельности государственного учреждения:</t>
  </si>
  <si>
    <t xml:space="preserve">СОШ </t>
  </si>
  <si>
    <t>Субсидии на выполнение государственного задания, всего</t>
  </si>
  <si>
    <t xml:space="preserve">дошкольное образование </t>
  </si>
  <si>
    <t>общее образование</t>
  </si>
  <si>
    <t>дополнительное образование</t>
  </si>
  <si>
    <t>организация перевозок обучающихся</t>
  </si>
  <si>
    <t>государственное бюджетное общеобразовательное учреждение Самарской области средняя общеобразовательная школа №10 города Кинеля городского округа Кинель Самарской области</t>
  </si>
  <si>
    <t>446435, Самарская область, г.Кинель, ул. 50 лет Октября, д.25а.</t>
  </si>
  <si>
    <t xml:space="preserve">Учреждение вправе в порядке, предусмотренным уставом, оказывать следующие виды платных дополнительных образовательных услуг:   - родительская плата за содержание детей, посещающих дошкольное образовательное учреждение;
- индивидуальное и групповое обучение детей, не посещающих дошкольное образовательное учреждение по программам дошкольного образования;
- обучение детей дошкольного возраста по дополнительным образовательным программам;
- реализация образовательных программ различной направленности, преподавание специальных курсов, циклов дисциплин за пределами основных образовательных программ, определяющих статус образовательного учреждения;
- организация занятий и консультаций психолого-логопедического и социально-педагогического направления;
- кружки по интересам (физкультурно-спортивные, музыкальные, танцевальные и др.);
- спортивные секции (по различным видам спорта);
- спортивно-оздоровительные и другие тематические мероприятия;
- музыкальные занятия (музыкальная студия, хор и др.).
                                                                                                                                 - </t>
  </si>
  <si>
    <t>1.4. Общая балансовая стоимость недвижимого государственного имущества на дату составления Плана: 0 (ноль)</t>
  </si>
  <si>
    <t>в том числе балансовая стоимость особо ценного движимого имущества: 0 (ноль)</t>
  </si>
  <si>
    <t>ГБОУ СОШ №10 г.о.Кинель</t>
  </si>
  <si>
    <t>Лучик</t>
  </si>
  <si>
    <t>Золотая рыбка</t>
  </si>
  <si>
    <t>Иванова Е.В.</t>
  </si>
  <si>
    <t>Начарова О.А.</t>
  </si>
  <si>
    <t>6350018703/635001001</t>
  </si>
  <si>
    <t>6=3+4+5</t>
  </si>
  <si>
    <t xml:space="preserve">школьные перевозки </t>
  </si>
  <si>
    <t>11=7+8+9+10</t>
  </si>
  <si>
    <t>12=2+6+11</t>
  </si>
  <si>
    <t>351 чел.</t>
  </si>
  <si>
    <t>Субсидия на финансовое обеспечение выполнения государственного задания бюджетными учреждениями общего образования</t>
  </si>
  <si>
    <t>Субсидия на финансовое обеспечение выполнения государственного задания бюджетными учреждениями дошкольного образованияпри при школах</t>
  </si>
  <si>
    <t xml:space="preserve">1.5. Общая балансовая стоимость движимого государственного имущества на дату составления Плана:  5 047 662,53 (пять миллионов сорок семь тысяч шестьсот шестдесят два рубля 53 копейки) рублей                                        </t>
  </si>
  <si>
    <t>на 2016 год и плановый период 2017 и 2018 годов</t>
  </si>
  <si>
    <t>557 чел.</t>
  </si>
  <si>
    <t>2017 г.</t>
  </si>
  <si>
    <t>"__17_" февраля 2016 г.</t>
  </si>
  <si>
    <t xml:space="preserve">                                                 "_17___"  февраля 2016г.</t>
  </si>
  <si>
    <r>
      <t>"</t>
    </r>
    <r>
      <rPr>
        <u val="single"/>
        <sz val="14"/>
        <rFont val="Arial"/>
        <family val="2"/>
      </rPr>
      <t xml:space="preserve">  17  </t>
    </r>
    <r>
      <rPr>
        <sz val="14"/>
        <rFont val="Arial"/>
        <family val="2"/>
      </rPr>
      <t>"  февраля 2016 г.</t>
    </r>
  </si>
  <si>
    <t>Расшифровка к Плану финансово-хозяйственной деятельности на 17.02.2016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</si>
</sst>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0"/>
    <numFmt numFmtId="171" formatCode="_-* #,##0.00_р_._-;\-* #,##0.00_р_._-;_-* &quot;-&quot;_р_._-;_-@_-"/>
    <numFmt numFmtId="172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color indexed="8"/>
      <name val="Times New Roman"/>
      <family val="1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3" applyNumberFormat="0" applyFill="0" applyAlignment="0" applyProtection="0"/>
    <xf numFmtId="0" fontId="3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" fillId="0" borderId="0">
      <alignment/>
      <protection/>
    </xf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6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right" vertical="top" wrapText="1" indent="2"/>
    </xf>
    <xf numFmtId="0" fontId="11" fillId="0" borderId="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top" wrapText="1"/>
    </xf>
    <xf numFmtId="43" fontId="10" fillId="0" borderId="12" xfId="0" applyNumberFormat="1" applyFont="1" applyFill="1" applyBorder="1" applyAlignment="1">
      <alignment horizontal="right" vertical="top" wrapText="1" indent="2"/>
    </xf>
    <xf numFmtId="43" fontId="10" fillId="30" borderId="12" xfId="60" applyNumberFormat="1" applyFont="1" applyFill="1" applyBorder="1" applyAlignment="1">
      <alignment horizontal="right" vertical="top" wrapText="1" indent="2"/>
    </xf>
    <xf numFmtId="43" fontId="10" fillId="30" borderId="12" xfId="0" applyNumberFormat="1" applyFont="1" applyFill="1" applyBorder="1" applyAlignment="1">
      <alignment horizontal="right" vertical="top" wrapText="1" indent="2"/>
    </xf>
    <xf numFmtId="49" fontId="14" fillId="0" borderId="12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43" fontId="14" fillId="30" borderId="12" xfId="0" applyNumberFormat="1" applyFont="1" applyFill="1" applyBorder="1" applyAlignment="1">
      <alignment horizontal="right" vertical="top" wrapText="1" indent="2"/>
    </xf>
    <xf numFmtId="43" fontId="10" fillId="0" borderId="12" xfId="0" applyNumberFormat="1" applyFont="1" applyBorder="1" applyAlignment="1">
      <alignment horizontal="right" vertical="top" wrapText="1" indent="2"/>
    </xf>
    <xf numFmtId="43" fontId="14" fillId="0" borderId="12" xfId="0" applyNumberFormat="1" applyFont="1" applyBorder="1" applyAlignment="1">
      <alignment horizontal="right" vertical="top" wrapText="1" indent="2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right" vertical="top" wrapText="1" indent="2"/>
    </xf>
    <xf numFmtId="0" fontId="15" fillId="0" borderId="0" xfId="0" applyFont="1" applyBorder="1" applyAlignment="1">
      <alignment vertical="top" wrapText="1"/>
    </xf>
    <xf numFmtId="0" fontId="10" fillId="31" borderId="0" xfId="0" applyFont="1" applyFill="1" applyAlignment="1">
      <alignment vertical="top" wrapText="1"/>
    </xf>
    <xf numFmtId="0" fontId="8" fillId="31" borderId="0" xfId="0" applyFont="1" applyFill="1" applyAlignment="1">
      <alignment vertical="top" wrapText="1"/>
    </xf>
    <xf numFmtId="43" fontId="14" fillId="32" borderId="12" xfId="0" applyNumberFormat="1" applyFont="1" applyFill="1" applyBorder="1" applyAlignment="1">
      <alignment horizontal="right" vertical="top" wrapText="1" indent="2"/>
    </xf>
    <xf numFmtId="49" fontId="14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top" wrapText="1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30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3" fillId="0" borderId="0" xfId="0" applyFont="1" applyFill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4" fontId="14" fillId="0" borderId="12" xfId="0" applyNumberFormat="1" applyFont="1" applyBorder="1" applyAlignment="1" applyProtection="1">
      <alignment horizontal="center" vertical="top" wrapText="1"/>
      <protection locked="0"/>
    </xf>
    <xf numFmtId="4" fontId="10" fillId="0" borderId="12" xfId="0" applyNumberFormat="1" applyFont="1" applyBorder="1" applyAlignment="1" applyProtection="1">
      <alignment horizontal="center" vertical="top" wrapText="1"/>
      <protection locked="0"/>
    </xf>
    <xf numFmtId="43" fontId="14" fillId="32" borderId="12" xfId="0" applyNumberFormat="1" applyFont="1" applyFill="1" applyBorder="1" applyAlignment="1" applyProtection="1">
      <alignment horizontal="right" vertical="top" wrapText="1" indent="2"/>
      <protection locked="0"/>
    </xf>
    <xf numFmtId="43" fontId="10" fillId="0" borderId="12" xfId="0" applyNumberFormat="1" applyFont="1" applyFill="1" applyBorder="1" applyAlignment="1" applyProtection="1">
      <alignment horizontal="right" vertical="top" wrapText="1" indent="2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43" fontId="10" fillId="30" borderId="12" xfId="0" applyNumberFormat="1" applyFont="1" applyFill="1" applyBorder="1" applyAlignment="1" applyProtection="1">
      <alignment horizontal="right" vertical="top" wrapText="1" indent="2"/>
      <protection locked="0"/>
    </xf>
    <xf numFmtId="0" fontId="10" fillId="30" borderId="12" xfId="0" applyFont="1" applyFill="1" applyBorder="1" applyAlignment="1" applyProtection="1">
      <alignment vertical="top" wrapText="1"/>
      <protection locked="0"/>
    </xf>
    <xf numFmtId="43" fontId="14" fillId="30" borderId="12" xfId="0" applyNumberFormat="1" applyFont="1" applyFill="1" applyBorder="1" applyAlignment="1" applyProtection="1">
      <alignment horizontal="right" vertical="top" wrapText="1" indent="2"/>
      <protection locked="0"/>
    </xf>
    <xf numFmtId="43" fontId="10" fillId="0" borderId="12" xfId="0" applyNumberFormat="1" applyFont="1" applyBorder="1" applyAlignment="1" applyProtection="1">
      <alignment horizontal="right" vertical="top" wrapText="1" indent="2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43" fontId="14" fillId="0" borderId="12" xfId="0" applyNumberFormat="1" applyFont="1" applyBorder="1" applyAlignment="1" applyProtection="1">
      <alignment horizontal="right" vertical="top" wrapText="1" indent="2"/>
      <protection locked="0"/>
    </xf>
    <xf numFmtId="0" fontId="14" fillId="0" borderId="12" xfId="0" applyFont="1" applyBorder="1" applyAlignment="1" applyProtection="1">
      <alignment vertical="top" wrapText="1"/>
      <protection locked="0"/>
    </xf>
    <xf numFmtId="0" fontId="14" fillId="30" borderId="12" xfId="0" applyFont="1" applyFill="1" applyBorder="1" applyAlignment="1" applyProtection="1">
      <alignment vertical="top" wrapText="1"/>
      <protection locked="0"/>
    </xf>
    <xf numFmtId="49" fontId="10" fillId="0" borderId="12" xfId="0" applyNumberFormat="1" applyFont="1" applyBorder="1" applyAlignment="1" applyProtection="1">
      <alignment horizontal="center" vertical="top" wrapText="1"/>
      <protection locked="0"/>
    </xf>
    <xf numFmtId="43" fontId="10" fillId="0" borderId="12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43" fontId="10" fillId="0" borderId="12" xfId="0" applyNumberFormat="1" applyFont="1" applyBorder="1" applyAlignment="1" applyProtection="1">
      <alignment vertical="top" wrapText="1"/>
      <protection locked="0"/>
    </xf>
    <xf numFmtId="43" fontId="11" fillId="0" borderId="0" xfId="0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wrapText="1"/>
    </xf>
    <xf numFmtId="4" fontId="18" fillId="0" borderId="12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/>
    </xf>
    <xf numFmtId="4" fontId="16" fillId="0" borderId="12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/>
    </xf>
    <xf numFmtId="4" fontId="25" fillId="0" borderId="12" xfId="0" applyNumberFormat="1" applyFont="1" applyBorder="1" applyAlignment="1">
      <alignment horizontal="right" wrapText="1"/>
    </xf>
    <xf numFmtId="4" fontId="25" fillId="0" borderId="12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25" fillId="0" borderId="12" xfId="0" applyFont="1" applyBorder="1" applyAlignment="1">
      <alignment/>
    </xf>
    <xf numFmtId="0" fontId="27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4" fontId="16" fillId="0" borderId="12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left" wrapText="1"/>
      <protection locked="0"/>
    </xf>
    <xf numFmtId="4" fontId="0" fillId="0" borderId="0" xfId="0" applyNumberFormat="1" applyAlignment="1">
      <alignment/>
    </xf>
    <xf numFmtId="14" fontId="10" fillId="30" borderId="1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>
      <alignment vertical="top" wrapText="1" shrinkToFit="1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17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199"/>
  <sheetViews>
    <sheetView view="pageBreakPreview" zoomScale="68" zoomScaleNormal="75" zoomScaleSheetLayoutView="68" zoomScalePageLayoutView="0" workbookViewId="0" topLeftCell="A151">
      <selection activeCell="F159" sqref="F159"/>
    </sheetView>
  </sheetViews>
  <sheetFormatPr defaultColWidth="9.00390625" defaultRowHeight="12.75"/>
  <cols>
    <col min="1" max="1" width="11.00390625" style="1" customWidth="1"/>
    <col min="2" max="2" width="30.625" style="1" customWidth="1"/>
    <col min="3" max="3" width="51.875" style="1" customWidth="1"/>
    <col min="4" max="4" width="34.00390625" style="2" customWidth="1"/>
    <col min="5" max="5" width="42.625" style="1" customWidth="1"/>
    <col min="6" max="6" width="27.25390625" style="1" customWidth="1"/>
    <col min="7" max="7" width="18.875" style="1" customWidth="1"/>
    <col min="8" max="16384" width="9.125" style="1" customWidth="1"/>
  </cols>
  <sheetData>
    <row r="1" spans="5:7" ht="14.25">
      <c r="E1" s="3"/>
      <c r="F1" s="3"/>
      <c r="G1" s="3"/>
    </row>
    <row r="2" spans="5:7" ht="20.25">
      <c r="E2" s="142" t="s">
        <v>0</v>
      </c>
      <c r="F2" s="142"/>
      <c r="G2" s="142"/>
    </row>
    <row r="3" spans="5:7" ht="54" customHeight="1">
      <c r="E3" s="143" t="s">
        <v>98</v>
      </c>
      <c r="F3" s="143"/>
      <c r="G3" s="143"/>
    </row>
    <row r="4" spans="5:7" ht="35.25" customHeight="1">
      <c r="E4" s="135" t="s">
        <v>1</v>
      </c>
      <c r="F4" s="135"/>
      <c r="G4" s="135"/>
    </row>
    <row r="5" spans="4:7" s="5" customFormat="1" ht="26.25" customHeight="1">
      <c r="D5" s="6"/>
      <c r="E5" s="7"/>
      <c r="F5" s="144" t="s">
        <v>99</v>
      </c>
      <c r="G5" s="144"/>
    </row>
    <row r="6" spans="4:7" s="8" customFormat="1" ht="15">
      <c r="D6" s="4"/>
      <c r="E6" s="4" t="s">
        <v>2</v>
      </c>
      <c r="F6" s="135" t="s">
        <v>3</v>
      </c>
      <c r="G6" s="135"/>
    </row>
    <row r="7" spans="5:7" ht="14.25">
      <c r="E7" s="2"/>
      <c r="F7" s="2"/>
      <c r="G7" s="2"/>
    </row>
    <row r="8" spans="4:7" s="5" customFormat="1" ht="23.25" customHeight="1">
      <c r="D8" s="6"/>
      <c r="E8" s="136" t="s">
        <v>228</v>
      </c>
      <c r="F8" s="136"/>
      <c r="G8" s="136"/>
    </row>
    <row r="10" spans="1:10" ht="24" customHeight="1">
      <c r="A10" s="141" t="s">
        <v>101</v>
      </c>
      <c r="B10" s="141"/>
      <c r="C10" s="141"/>
      <c r="D10" s="141"/>
      <c r="E10" s="141"/>
      <c r="F10" s="141"/>
      <c r="G10" s="141"/>
      <c r="J10" s="9"/>
    </row>
    <row r="11" spans="1:10" ht="21" customHeight="1">
      <c r="A11" s="149" t="s">
        <v>100</v>
      </c>
      <c r="B11" s="149"/>
      <c r="C11" s="149"/>
      <c r="D11" s="149"/>
      <c r="E11" s="149"/>
      <c r="F11" s="149"/>
      <c r="G11" s="149"/>
      <c r="J11" s="9"/>
    </row>
    <row r="12" spans="1:7" ht="21" customHeight="1">
      <c r="A12" s="145" t="s">
        <v>223</v>
      </c>
      <c r="B12" s="145"/>
      <c r="C12" s="145"/>
      <c r="D12" s="145"/>
      <c r="E12" s="145"/>
      <c r="F12" s="145"/>
      <c r="G12" s="145"/>
    </row>
    <row r="13" spans="1:6" ht="15">
      <c r="A13" s="10"/>
      <c r="B13" s="10"/>
      <c r="C13" s="10"/>
      <c r="D13" s="10"/>
      <c r="E13" s="10"/>
      <c r="F13" s="11"/>
    </row>
    <row r="14" spans="1:7" ht="15.75">
      <c r="A14" s="12"/>
      <c r="B14" s="12"/>
      <c r="C14" s="12"/>
      <c r="D14" s="12"/>
      <c r="E14" s="12"/>
      <c r="F14" s="13"/>
      <c r="G14" s="14" t="s">
        <v>4</v>
      </c>
    </row>
    <row r="15" spans="1:7" ht="18">
      <c r="A15" s="146" t="s">
        <v>227</v>
      </c>
      <c r="B15" s="146"/>
      <c r="C15" s="146"/>
      <c r="D15" s="146"/>
      <c r="E15" s="147"/>
      <c r="F15" s="15" t="s">
        <v>102</v>
      </c>
      <c r="G15" s="16"/>
    </row>
    <row r="16" spans="1:7" ht="16.5" customHeight="1">
      <c r="A16" s="17"/>
      <c r="B16" s="17"/>
      <c r="C16" s="17"/>
      <c r="D16" s="17"/>
      <c r="E16" s="18"/>
      <c r="F16" s="15" t="s">
        <v>5</v>
      </c>
      <c r="G16" s="117">
        <v>42417</v>
      </c>
    </row>
    <row r="17" spans="1:7" ht="18">
      <c r="A17" s="151" t="s">
        <v>103</v>
      </c>
      <c r="B17" s="151"/>
      <c r="C17" s="146" t="s">
        <v>204</v>
      </c>
      <c r="D17" s="146"/>
      <c r="E17" s="146"/>
      <c r="F17" s="15"/>
      <c r="G17" s="49"/>
    </row>
    <row r="18" spans="1:7" ht="18">
      <c r="A18" s="151"/>
      <c r="B18" s="151"/>
      <c r="C18" s="146"/>
      <c r="D18" s="146"/>
      <c r="E18" s="146"/>
      <c r="F18" s="5"/>
      <c r="G18" s="50"/>
    </row>
    <row r="19" spans="1:7" ht="42.75" customHeight="1">
      <c r="A19" s="151"/>
      <c r="B19" s="151"/>
      <c r="C19" s="146"/>
      <c r="D19" s="146"/>
      <c r="E19" s="146"/>
      <c r="F19" s="15" t="s">
        <v>6</v>
      </c>
      <c r="G19" s="51">
        <v>42527276</v>
      </c>
    </row>
    <row r="20" spans="1:7" ht="41.25" customHeight="1">
      <c r="A20" s="151"/>
      <c r="B20" s="151"/>
      <c r="C20" s="146"/>
      <c r="D20" s="146"/>
      <c r="E20" s="146"/>
      <c r="F20" s="15"/>
      <c r="G20" s="52"/>
    </row>
    <row r="21" spans="1:7" ht="23.25" customHeight="1">
      <c r="A21" s="148" t="s">
        <v>8</v>
      </c>
      <c r="B21" s="148"/>
      <c r="C21" s="53" t="s">
        <v>214</v>
      </c>
      <c r="D21" s="54"/>
      <c r="E21" s="54"/>
      <c r="F21" s="15"/>
      <c r="G21" s="52"/>
    </row>
    <row r="22" spans="1:7" ht="18">
      <c r="A22" s="12"/>
      <c r="B22" s="12"/>
      <c r="C22" s="54"/>
      <c r="D22" s="54"/>
      <c r="E22" s="54"/>
      <c r="F22" s="15"/>
      <c r="G22" s="52"/>
    </row>
    <row r="23" spans="1:7" ht="18">
      <c r="A23" s="152" t="s">
        <v>104</v>
      </c>
      <c r="B23" s="152"/>
      <c r="C23" s="55"/>
      <c r="D23" s="56"/>
      <c r="E23" s="57"/>
      <c r="F23" s="15" t="s">
        <v>7</v>
      </c>
      <c r="G23" s="20">
        <v>383</v>
      </c>
    </row>
    <row r="24" spans="1:7" ht="18.75" customHeight="1">
      <c r="A24" s="8"/>
      <c r="B24" s="8"/>
      <c r="C24" s="58"/>
      <c r="D24" s="59"/>
      <c r="E24" s="59"/>
      <c r="F24" s="21"/>
      <c r="G24" s="21"/>
    </row>
    <row r="25" spans="1:7" ht="45" customHeight="1">
      <c r="A25" s="148" t="s">
        <v>105</v>
      </c>
      <c r="B25" s="148"/>
      <c r="C25" s="140" t="s">
        <v>106</v>
      </c>
      <c r="D25" s="140"/>
      <c r="E25" s="140"/>
      <c r="F25" s="140"/>
      <c r="G25" s="60"/>
    </row>
    <row r="26" spans="1:7" ht="60" customHeight="1">
      <c r="A26" s="148"/>
      <c r="B26" s="148"/>
      <c r="C26" s="140" t="s">
        <v>107</v>
      </c>
      <c r="D26" s="140"/>
      <c r="E26" s="140"/>
      <c r="F26" s="140"/>
      <c r="G26" s="60"/>
    </row>
    <row r="27" spans="1:7" ht="64.5" customHeight="1">
      <c r="A27" s="5"/>
      <c r="B27" s="22"/>
      <c r="C27" s="140" t="s">
        <v>108</v>
      </c>
      <c r="D27" s="140"/>
      <c r="E27" s="140"/>
      <c r="F27" s="140"/>
      <c r="G27" s="61"/>
    </row>
    <row r="28" spans="1:7" ht="57.75" customHeight="1">
      <c r="A28" s="148" t="s">
        <v>109</v>
      </c>
      <c r="B28" s="148"/>
      <c r="C28" s="139" t="s">
        <v>205</v>
      </c>
      <c r="D28" s="139"/>
      <c r="E28" s="139"/>
      <c r="F28" s="139"/>
      <c r="G28" s="62"/>
    </row>
    <row r="29" spans="1:7" ht="10.5" customHeight="1">
      <c r="A29" s="22"/>
      <c r="B29" s="22"/>
      <c r="C29" s="63"/>
      <c r="D29" s="150"/>
      <c r="E29" s="150"/>
      <c r="F29" s="150"/>
      <c r="G29" s="150"/>
    </row>
    <row r="30" spans="1:7" ht="14.25" customHeight="1" hidden="1">
      <c r="A30" s="23"/>
      <c r="B30" s="23"/>
      <c r="C30" s="24"/>
      <c r="D30" s="24"/>
      <c r="E30" s="24"/>
      <c r="F30" s="25"/>
      <c r="G30" s="25"/>
    </row>
    <row r="31" spans="1:7" ht="24.75" customHeight="1">
      <c r="A31" s="141" t="s">
        <v>196</v>
      </c>
      <c r="B31" s="141"/>
      <c r="C31" s="141"/>
      <c r="D31" s="141"/>
      <c r="E31" s="141"/>
      <c r="F31" s="141"/>
      <c r="G31" s="141"/>
    </row>
    <row r="32" spans="1:7" ht="24.75" customHeight="1">
      <c r="A32" s="132" t="s">
        <v>197</v>
      </c>
      <c r="B32" s="132"/>
      <c r="C32" s="132"/>
      <c r="D32" s="132"/>
      <c r="E32" s="132"/>
      <c r="F32" s="132"/>
      <c r="G32" s="132"/>
    </row>
    <row r="33" spans="1:7" ht="168" customHeight="1">
      <c r="A33" s="130" t="s">
        <v>110</v>
      </c>
      <c r="B33" s="130"/>
      <c r="C33" s="130"/>
      <c r="D33" s="130"/>
      <c r="E33" s="130"/>
      <c r="F33" s="130"/>
      <c r="G33" s="130"/>
    </row>
    <row r="34" spans="1:7" ht="27" customHeight="1">
      <c r="A34" s="138" t="s">
        <v>111</v>
      </c>
      <c r="B34" s="138"/>
      <c r="C34" s="138"/>
      <c r="D34" s="138"/>
      <c r="E34" s="138"/>
      <c r="F34" s="138"/>
      <c r="G34" s="138"/>
    </row>
    <row r="35" spans="1:7" ht="27" customHeight="1">
      <c r="A35" s="130" t="s">
        <v>112</v>
      </c>
      <c r="B35" s="130"/>
      <c r="C35" s="130"/>
      <c r="D35" s="130"/>
      <c r="E35" s="130"/>
      <c r="F35" s="130"/>
      <c r="G35" s="130"/>
    </row>
    <row r="36" spans="1:7" ht="26.25" customHeight="1">
      <c r="A36" s="132" t="s">
        <v>173</v>
      </c>
      <c r="B36" s="132"/>
      <c r="C36" s="132"/>
      <c r="D36" s="132"/>
      <c r="E36" s="132"/>
      <c r="F36" s="132"/>
      <c r="G36" s="132"/>
    </row>
    <row r="37" spans="1:7" ht="246" customHeight="1">
      <c r="A37" s="130" t="s">
        <v>206</v>
      </c>
      <c r="B37" s="130"/>
      <c r="C37" s="130"/>
      <c r="D37" s="130"/>
      <c r="E37" s="130"/>
      <c r="F37" s="130"/>
      <c r="G37" s="130"/>
    </row>
    <row r="38" spans="1:7" ht="42" customHeight="1">
      <c r="A38" s="131" t="s">
        <v>207</v>
      </c>
      <c r="B38" s="130"/>
      <c r="C38" s="130"/>
      <c r="D38" s="130"/>
      <c r="E38" s="130"/>
      <c r="F38" s="130"/>
      <c r="G38" s="130"/>
    </row>
    <row r="39" spans="1:7" ht="18">
      <c r="A39" s="125"/>
      <c r="B39" s="125"/>
      <c r="C39" s="125"/>
      <c r="D39" s="125"/>
      <c r="E39" s="125"/>
      <c r="F39" s="125"/>
      <c r="G39" s="125"/>
    </row>
    <row r="40" spans="1:7" ht="39.75" customHeight="1">
      <c r="A40" s="131" t="s">
        <v>222</v>
      </c>
      <c r="B40" s="130"/>
      <c r="C40" s="130"/>
      <c r="D40" s="130"/>
      <c r="E40" s="130"/>
      <c r="F40" s="130"/>
      <c r="G40" s="130"/>
    </row>
    <row r="41" spans="1:7" ht="18.75" customHeight="1">
      <c r="A41" s="131" t="s">
        <v>208</v>
      </c>
      <c r="B41" s="131"/>
      <c r="C41" s="131"/>
      <c r="D41" s="131"/>
      <c r="E41" s="131"/>
      <c r="F41" s="131"/>
      <c r="G41" s="115"/>
    </row>
    <row r="42" spans="1:7" ht="4.5" customHeight="1">
      <c r="A42" s="133"/>
      <c r="B42" s="133"/>
      <c r="C42" s="133"/>
      <c r="D42" s="133"/>
      <c r="E42" s="133"/>
      <c r="F42" s="133"/>
      <c r="G42" s="133"/>
    </row>
    <row r="43" spans="1:7" ht="20.25" customHeight="1">
      <c r="A43" s="134" t="s">
        <v>113</v>
      </c>
      <c r="B43" s="134"/>
      <c r="C43" s="134"/>
      <c r="D43" s="134"/>
      <c r="E43" s="134"/>
      <c r="F43" s="134"/>
      <c r="G43" s="134"/>
    </row>
    <row r="44" spans="1:7" ht="18.75" customHeight="1">
      <c r="A44" s="26"/>
      <c r="B44" s="26"/>
      <c r="C44" s="26"/>
      <c r="D44" s="26"/>
      <c r="E44" s="26"/>
      <c r="F44" s="26"/>
      <c r="G44" s="13"/>
    </row>
    <row r="45" spans="1:7" ht="18.75" customHeight="1">
      <c r="A45" s="153" t="s">
        <v>9</v>
      </c>
      <c r="B45" s="154"/>
      <c r="C45" s="154"/>
      <c r="D45" s="154"/>
      <c r="E45" s="155"/>
      <c r="F45" s="19" t="s">
        <v>10</v>
      </c>
      <c r="G45" s="11"/>
    </row>
    <row r="46" spans="1:6" ht="19.5" customHeight="1">
      <c r="A46" s="121" t="s">
        <v>179</v>
      </c>
      <c r="B46" s="121"/>
      <c r="C46" s="121"/>
      <c r="D46" s="121"/>
      <c r="E46" s="121"/>
      <c r="F46" s="64">
        <v>5047662.53</v>
      </c>
    </row>
    <row r="47" spans="1:6" ht="19.5" customHeight="1">
      <c r="A47" s="120" t="s">
        <v>11</v>
      </c>
      <c r="B47" s="120"/>
      <c r="C47" s="120"/>
      <c r="D47" s="120"/>
      <c r="E47" s="120"/>
      <c r="F47" s="65"/>
    </row>
    <row r="48" spans="1:6" ht="21.75" customHeight="1">
      <c r="A48" s="120" t="s">
        <v>114</v>
      </c>
      <c r="B48" s="120"/>
      <c r="C48" s="120"/>
      <c r="D48" s="120"/>
      <c r="E48" s="120"/>
      <c r="F48" s="65">
        <f>F50+F51+F52+F53</f>
        <v>0</v>
      </c>
    </row>
    <row r="49" spans="1:6" ht="21" customHeight="1">
      <c r="A49" s="120" t="s">
        <v>12</v>
      </c>
      <c r="B49" s="120"/>
      <c r="C49" s="120"/>
      <c r="D49" s="120"/>
      <c r="E49" s="120"/>
      <c r="F49" s="65"/>
    </row>
    <row r="50" spans="1:6" ht="39.75" customHeight="1">
      <c r="A50" s="120" t="s">
        <v>115</v>
      </c>
      <c r="B50" s="120"/>
      <c r="C50" s="120"/>
      <c r="D50" s="120"/>
      <c r="E50" s="120"/>
      <c r="F50" s="65"/>
    </row>
    <row r="51" spans="1:6" ht="39" customHeight="1">
      <c r="A51" s="120" t="s">
        <v>116</v>
      </c>
      <c r="B51" s="120"/>
      <c r="C51" s="120"/>
      <c r="D51" s="120"/>
      <c r="E51" s="120"/>
      <c r="F51" s="65"/>
    </row>
    <row r="52" spans="1:6" ht="37.5" customHeight="1">
      <c r="A52" s="120" t="s">
        <v>117</v>
      </c>
      <c r="B52" s="120"/>
      <c r="C52" s="120"/>
      <c r="D52" s="120"/>
      <c r="E52" s="120"/>
      <c r="F52" s="65"/>
    </row>
    <row r="53" spans="1:6" ht="21" customHeight="1">
      <c r="A53" s="120" t="s">
        <v>118</v>
      </c>
      <c r="B53" s="120"/>
      <c r="C53" s="120"/>
      <c r="D53" s="120"/>
      <c r="E53" s="120"/>
      <c r="F53" s="65"/>
    </row>
    <row r="54" spans="1:6" ht="21.75" customHeight="1">
      <c r="A54" s="120" t="s">
        <v>119</v>
      </c>
      <c r="B54" s="120"/>
      <c r="C54" s="120"/>
      <c r="D54" s="120"/>
      <c r="E54" s="120"/>
      <c r="F54" s="65">
        <v>5047662.53</v>
      </c>
    </row>
    <row r="55" spans="1:6" ht="19.5" customHeight="1">
      <c r="A55" s="120" t="s">
        <v>12</v>
      </c>
      <c r="B55" s="120"/>
      <c r="C55" s="120"/>
      <c r="D55" s="120"/>
      <c r="E55" s="120"/>
      <c r="F55" s="65"/>
    </row>
    <row r="56" spans="1:6" ht="24" customHeight="1">
      <c r="A56" s="120" t="s">
        <v>13</v>
      </c>
      <c r="B56" s="120"/>
      <c r="C56" s="120"/>
      <c r="D56" s="120"/>
      <c r="E56" s="120"/>
      <c r="F56" s="65"/>
    </row>
    <row r="57" spans="1:6" ht="19.5" customHeight="1">
      <c r="A57" s="120" t="s">
        <v>14</v>
      </c>
      <c r="B57" s="120"/>
      <c r="C57" s="120"/>
      <c r="D57" s="120"/>
      <c r="E57" s="120"/>
      <c r="F57" s="65"/>
    </row>
    <row r="58" spans="1:6" ht="18">
      <c r="A58" s="121" t="s">
        <v>15</v>
      </c>
      <c r="B58" s="121"/>
      <c r="C58" s="121"/>
      <c r="D58" s="121"/>
      <c r="E58" s="121"/>
      <c r="F58" s="64">
        <v>397625.97</v>
      </c>
    </row>
    <row r="59" spans="1:6" ht="18">
      <c r="A59" s="120" t="s">
        <v>11</v>
      </c>
      <c r="B59" s="120"/>
      <c r="C59" s="120"/>
      <c r="D59" s="120"/>
      <c r="E59" s="120"/>
      <c r="F59" s="65"/>
    </row>
    <row r="60" spans="1:6" ht="21.75" customHeight="1">
      <c r="A60" s="120" t="s">
        <v>120</v>
      </c>
      <c r="B60" s="120"/>
      <c r="C60" s="120"/>
      <c r="D60" s="120"/>
      <c r="E60" s="120"/>
      <c r="F60" s="65">
        <v>26999.99</v>
      </c>
    </row>
    <row r="61" spans="1:6" ht="37.5" customHeight="1">
      <c r="A61" s="120" t="s">
        <v>121</v>
      </c>
      <c r="B61" s="120"/>
      <c r="C61" s="120"/>
      <c r="D61" s="120"/>
      <c r="E61" s="120"/>
      <c r="F61" s="65">
        <f>F63+F67+F71</f>
        <v>37431.46</v>
      </c>
    </row>
    <row r="62" spans="1:6" ht="18.75" customHeight="1">
      <c r="A62" s="120" t="s">
        <v>12</v>
      </c>
      <c r="B62" s="120"/>
      <c r="C62" s="120"/>
      <c r="D62" s="120"/>
      <c r="E62" s="120"/>
      <c r="F62" s="65"/>
    </row>
    <row r="63" spans="1:6" ht="19.5" customHeight="1">
      <c r="A63" s="120" t="s">
        <v>16</v>
      </c>
      <c r="B63" s="120"/>
      <c r="C63" s="120"/>
      <c r="D63" s="120"/>
      <c r="E63" s="120"/>
      <c r="F63" s="65">
        <v>4738.3</v>
      </c>
    </row>
    <row r="64" spans="1:6" ht="18.75" customHeight="1">
      <c r="A64" s="120" t="s">
        <v>17</v>
      </c>
      <c r="B64" s="120"/>
      <c r="C64" s="120"/>
      <c r="D64" s="120"/>
      <c r="E64" s="120"/>
      <c r="F64" s="65"/>
    </row>
    <row r="65" spans="1:6" ht="18.75" customHeight="1">
      <c r="A65" s="120" t="s">
        <v>18</v>
      </c>
      <c r="B65" s="120"/>
      <c r="C65" s="120"/>
      <c r="D65" s="120"/>
      <c r="E65" s="120"/>
      <c r="F65" s="65"/>
    </row>
    <row r="66" spans="1:6" ht="18.75" customHeight="1">
      <c r="A66" s="120" t="s">
        <v>19</v>
      </c>
      <c r="B66" s="120"/>
      <c r="C66" s="120"/>
      <c r="D66" s="120"/>
      <c r="E66" s="120"/>
      <c r="F66" s="65"/>
    </row>
    <row r="67" spans="1:6" ht="18.75" customHeight="1">
      <c r="A67" s="120" t="s">
        <v>20</v>
      </c>
      <c r="B67" s="120"/>
      <c r="C67" s="120"/>
      <c r="D67" s="120"/>
      <c r="E67" s="120"/>
      <c r="F67" s="65">
        <v>32638.16</v>
      </c>
    </row>
    <row r="68" spans="1:6" ht="18">
      <c r="A68" s="120" t="s">
        <v>21</v>
      </c>
      <c r="B68" s="120"/>
      <c r="C68" s="120"/>
      <c r="D68" s="120"/>
      <c r="E68" s="120"/>
      <c r="F68" s="65"/>
    </row>
    <row r="69" spans="1:6" ht="18">
      <c r="A69" s="127" t="s">
        <v>122</v>
      </c>
      <c r="B69" s="128"/>
      <c r="C69" s="128"/>
      <c r="D69" s="128"/>
      <c r="E69" s="129"/>
      <c r="F69" s="65"/>
    </row>
    <row r="70" spans="1:6" ht="18">
      <c r="A70" s="127" t="s">
        <v>123</v>
      </c>
      <c r="B70" s="128"/>
      <c r="C70" s="128"/>
      <c r="D70" s="128"/>
      <c r="E70" s="129"/>
      <c r="F70" s="65"/>
    </row>
    <row r="71" spans="1:6" ht="18">
      <c r="A71" s="120" t="s">
        <v>22</v>
      </c>
      <c r="B71" s="120"/>
      <c r="C71" s="120"/>
      <c r="D71" s="120"/>
      <c r="E71" s="120"/>
      <c r="F71" s="65">
        <v>55</v>
      </c>
    </row>
    <row r="72" spans="1:6" ht="18">
      <c r="A72" s="120" t="s">
        <v>23</v>
      </c>
      <c r="B72" s="120"/>
      <c r="C72" s="120"/>
      <c r="D72" s="120"/>
      <c r="E72" s="120"/>
      <c r="F72" s="65"/>
    </row>
    <row r="73" spans="1:7" ht="36" customHeight="1">
      <c r="A73" s="127" t="s">
        <v>24</v>
      </c>
      <c r="B73" s="128"/>
      <c r="C73" s="128"/>
      <c r="D73" s="128"/>
      <c r="E73" s="129"/>
      <c r="F73" s="65">
        <f>F75+F76+F77+F78+F79+F80+F81+F82+F83+F84</f>
        <v>88502.71</v>
      </c>
      <c r="G73" s="28"/>
    </row>
    <row r="74" spans="1:7" ht="18">
      <c r="A74" s="120" t="s">
        <v>12</v>
      </c>
      <c r="B74" s="120"/>
      <c r="C74" s="120"/>
      <c r="D74" s="120"/>
      <c r="E74" s="120"/>
      <c r="F74" s="65"/>
      <c r="G74" s="28"/>
    </row>
    <row r="75" spans="1:7" ht="18">
      <c r="A75" s="120" t="s">
        <v>25</v>
      </c>
      <c r="B75" s="120"/>
      <c r="C75" s="120"/>
      <c r="D75" s="120"/>
      <c r="E75" s="120"/>
      <c r="F75" s="65">
        <v>0</v>
      </c>
      <c r="G75" s="28"/>
    </row>
    <row r="76" spans="1:7" ht="18">
      <c r="A76" s="156" t="s">
        <v>26</v>
      </c>
      <c r="B76" s="156"/>
      <c r="C76" s="156"/>
      <c r="D76" s="156"/>
      <c r="E76" s="156"/>
      <c r="F76" s="65"/>
      <c r="G76" s="28"/>
    </row>
    <row r="77" spans="1:7" ht="18">
      <c r="A77" s="120" t="s">
        <v>27</v>
      </c>
      <c r="B77" s="120"/>
      <c r="C77" s="120"/>
      <c r="D77" s="120"/>
      <c r="E77" s="120"/>
      <c r="F77" s="65"/>
      <c r="G77" s="28"/>
    </row>
    <row r="78" spans="1:7" ht="18">
      <c r="A78" s="120" t="s">
        <v>28</v>
      </c>
      <c r="B78" s="120"/>
      <c r="C78" s="120"/>
      <c r="D78" s="120"/>
      <c r="E78" s="120"/>
      <c r="F78" s="65"/>
      <c r="G78" s="28"/>
    </row>
    <row r="79" spans="1:7" ht="18">
      <c r="A79" s="120" t="s">
        <v>29</v>
      </c>
      <c r="B79" s="120"/>
      <c r="C79" s="120"/>
      <c r="D79" s="120"/>
      <c r="E79" s="120"/>
      <c r="F79" s="65">
        <v>49414.8</v>
      </c>
      <c r="G79" s="28"/>
    </row>
    <row r="80" spans="1:7" ht="18">
      <c r="A80" s="120" t="s">
        <v>30</v>
      </c>
      <c r="B80" s="120"/>
      <c r="C80" s="120"/>
      <c r="D80" s="120"/>
      <c r="E80" s="120"/>
      <c r="F80" s="65">
        <v>38762.91</v>
      </c>
      <c r="G80" s="28"/>
    </row>
    <row r="81" spans="1:7" ht="18">
      <c r="A81" s="127" t="s">
        <v>125</v>
      </c>
      <c r="B81" s="128"/>
      <c r="C81" s="128"/>
      <c r="D81" s="128"/>
      <c r="E81" s="129"/>
      <c r="F81" s="65"/>
      <c r="G81" s="28"/>
    </row>
    <row r="82" spans="1:7" ht="18">
      <c r="A82" s="127" t="s">
        <v>126</v>
      </c>
      <c r="B82" s="128"/>
      <c r="C82" s="128"/>
      <c r="D82" s="128"/>
      <c r="E82" s="129"/>
      <c r="F82" s="65"/>
      <c r="G82" s="28"/>
    </row>
    <row r="83" spans="1:7" ht="18">
      <c r="A83" s="120" t="s">
        <v>31</v>
      </c>
      <c r="B83" s="120"/>
      <c r="C83" s="120"/>
      <c r="D83" s="120"/>
      <c r="E83" s="120"/>
      <c r="F83" s="65">
        <v>325</v>
      </c>
      <c r="G83" s="28"/>
    </row>
    <row r="84" spans="1:7" ht="18">
      <c r="A84" s="120" t="s">
        <v>32</v>
      </c>
      <c r="B84" s="120"/>
      <c r="C84" s="120"/>
      <c r="D84" s="120"/>
      <c r="E84" s="120"/>
      <c r="F84" s="65"/>
      <c r="G84" s="28"/>
    </row>
    <row r="85" spans="1:7" ht="18">
      <c r="A85" s="121" t="s">
        <v>33</v>
      </c>
      <c r="B85" s="121"/>
      <c r="C85" s="121"/>
      <c r="D85" s="121"/>
      <c r="E85" s="121"/>
      <c r="F85" s="64">
        <v>2477307.02</v>
      </c>
      <c r="G85" s="11"/>
    </row>
    <row r="86" spans="1:7" ht="18">
      <c r="A86" s="120" t="s">
        <v>11</v>
      </c>
      <c r="B86" s="120"/>
      <c r="C86" s="120"/>
      <c r="D86" s="120"/>
      <c r="E86" s="120"/>
      <c r="F86" s="65"/>
      <c r="G86" s="28"/>
    </row>
    <row r="87" spans="1:7" ht="18">
      <c r="A87" s="120" t="s">
        <v>34</v>
      </c>
      <c r="B87" s="120"/>
      <c r="C87" s="120"/>
      <c r="D87" s="120"/>
      <c r="E87" s="120"/>
      <c r="F87" s="65"/>
      <c r="G87" s="28"/>
    </row>
    <row r="88" spans="1:7" ht="37.5" customHeight="1">
      <c r="A88" s="120" t="s">
        <v>124</v>
      </c>
      <c r="B88" s="120"/>
      <c r="C88" s="120"/>
      <c r="D88" s="120"/>
      <c r="E88" s="120"/>
      <c r="F88" s="65">
        <f>F90+F94+F95+F99+F102+F91+F92+F93+F96+F97+F98+F100+F101</f>
        <v>892252.6599999999</v>
      </c>
      <c r="G88" s="11"/>
    </row>
    <row r="89" spans="1:7" ht="18">
      <c r="A89" s="120" t="s">
        <v>12</v>
      </c>
      <c r="B89" s="120"/>
      <c r="C89" s="120"/>
      <c r="D89" s="120"/>
      <c r="E89" s="120"/>
      <c r="F89" s="65"/>
      <c r="G89" s="11"/>
    </row>
    <row r="90" spans="1:7" ht="18">
      <c r="A90" s="120" t="s">
        <v>35</v>
      </c>
      <c r="B90" s="120"/>
      <c r="C90" s="120"/>
      <c r="D90" s="120"/>
      <c r="E90" s="120"/>
      <c r="F90" s="65">
        <v>730275.5</v>
      </c>
      <c r="G90" s="11"/>
    </row>
    <row r="91" spans="1:7" ht="18">
      <c r="A91" s="120" t="s">
        <v>36</v>
      </c>
      <c r="B91" s="120"/>
      <c r="C91" s="120"/>
      <c r="D91" s="120"/>
      <c r="E91" s="120"/>
      <c r="F91" s="65">
        <v>336.7</v>
      </c>
      <c r="G91" s="11"/>
    </row>
    <row r="92" spans="1:7" ht="18">
      <c r="A92" s="120" t="s">
        <v>37</v>
      </c>
      <c r="B92" s="120"/>
      <c r="C92" s="120"/>
      <c r="D92" s="120"/>
      <c r="E92" s="120"/>
      <c r="F92" s="65"/>
      <c r="G92" s="11"/>
    </row>
    <row r="93" spans="1:7" ht="18">
      <c r="A93" s="120" t="s">
        <v>38</v>
      </c>
      <c r="B93" s="120"/>
      <c r="C93" s="120"/>
      <c r="D93" s="120"/>
      <c r="E93" s="120"/>
      <c r="F93" s="65"/>
      <c r="G93" s="11"/>
    </row>
    <row r="94" spans="1:7" ht="18">
      <c r="A94" s="120" t="s">
        <v>39</v>
      </c>
      <c r="B94" s="120"/>
      <c r="C94" s="120"/>
      <c r="D94" s="120"/>
      <c r="E94" s="120"/>
      <c r="F94" s="65"/>
      <c r="G94" s="11"/>
    </row>
    <row r="95" spans="1:7" ht="18">
      <c r="A95" s="120" t="s">
        <v>40</v>
      </c>
      <c r="B95" s="120"/>
      <c r="C95" s="120"/>
      <c r="D95" s="120"/>
      <c r="E95" s="120"/>
      <c r="F95" s="65"/>
      <c r="G95" s="11"/>
    </row>
    <row r="96" spans="1:7" ht="18">
      <c r="A96" s="120" t="s">
        <v>41</v>
      </c>
      <c r="B96" s="120"/>
      <c r="C96" s="120"/>
      <c r="D96" s="120"/>
      <c r="E96" s="120"/>
      <c r="F96" s="65"/>
      <c r="G96" s="11"/>
    </row>
    <row r="97" spans="1:7" ht="18">
      <c r="A97" s="127" t="s">
        <v>129</v>
      </c>
      <c r="B97" s="128"/>
      <c r="C97" s="128"/>
      <c r="D97" s="128"/>
      <c r="E97" s="129"/>
      <c r="F97" s="65"/>
      <c r="G97" s="11"/>
    </row>
    <row r="98" spans="1:7" ht="18">
      <c r="A98" s="127" t="s">
        <v>130</v>
      </c>
      <c r="B98" s="128"/>
      <c r="C98" s="128"/>
      <c r="D98" s="128"/>
      <c r="E98" s="129"/>
      <c r="F98" s="65"/>
      <c r="G98" s="11"/>
    </row>
    <row r="99" spans="1:7" ht="18">
      <c r="A99" s="120" t="s">
        <v>42</v>
      </c>
      <c r="B99" s="120"/>
      <c r="C99" s="120"/>
      <c r="D99" s="120"/>
      <c r="E99" s="120"/>
      <c r="F99" s="65">
        <f>64888.68+96751.78</f>
        <v>161640.46</v>
      </c>
      <c r="G99" s="11"/>
    </row>
    <row r="100" spans="1:7" ht="18">
      <c r="A100" s="120" t="s">
        <v>43</v>
      </c>
      <c r="B100" s="120"/>
      <c r="C100" s="120"/>
      <c r="D100" s="120"/>
      <c r="E100" s="120"/>
      <c r="F100" s="65"/>
      <c r="G100" s="11"/>
    </row>
    <row r="101" spans="1:7" ht="18">
      <c r="A101" s="120" t="s">
        <v>44</v>
      </c>
      <c r="B101" s="120"/>
      <c r="C101" s="120"/>
      <c r="D101" s="120"/>
      <c r="E101" s="120"/>
      <c r="F101" s="65"/>
      <c r="G101" s="11"/>
    </row>
    <row r="102" spans="1:7" ht="18">
      <c r="A102" s="120" t="s">
        <v>45</v>
      </c>
      <c r="B102" s="120"/>
      <c r="C102" s="120"/>
      <c r="D102" s="120"/>
      <c r="E102" s="120"/>
      <c r="F102" s="65"/>
      <c r="G102" s="11"/>
    </row>
    <row r="103" spans="1:7" ht="39" customHeight="1">
      <c r="A103" s="120" t="s">
        <v>46</v>
      </c>
      <c r="B103" s="120"/>
      <c r="C103" s="120"/>
      <c r="D103" s="120"/>
      <c r="E103" s="120"/>
      <c r="F103" s="65">
        <f>F105+F106+F107+F108+F109+F110+F111+F112+F113+F114+F115+F116+F117</f>
        <v>42311.38</v>
      </c>
      <c r="G103" s="28"/>
    </row>
    <row r="104" spans="1:7" ht="18">
      <c r="A104" s="120" t="s">
        <v>12</v>
      </c>
      <c r="B104" s="120"/>
      <c r="C104" s="120"/>
      <c r="D104" s="120"/>
      <c r="E104" s="120"/>
      <c r="F104" s="65"/>
      <c r="G104" s="28"/>
    </row>
    <row r="105" spans="1:7" ht="18">
      <c r="A105" s="120" t="s">
        <v>47</v>
      </c>
      <c r="B105" s="120"/>
      <c r="C105" s="120"/>
      <c r="D105" s="120"/>
      <c r="E105" s="120"/>
      <c r="F105" s="65"/>
      <c r="G105" s="28"/>
    </row>
    <row r="106" spans="1:7" ht="18">
      <c r="A106" s="120" t="s">
        <v>48</v>
      </c>
      <c r="B106" s="120"/>
      <c r="C106" s="120"/>
      <c r="D106" s="120"/>
      <c r="E106" s="120"/>
      <c r="F106" s="65"/>
      <c r="G106" s="28"/>
    </row>
    <row r="107" spans="1:7" ht="18">
      <c r="A107" s="156" t="s">
        <v>49</v>
      </c>
      <c r="B107" s="156"/>
      <c r="C107" s="156"/>
      <c r="D107" s="156"/>
      <c r="E107" s="156"/>
      <c r="F107" s="65"/>
      <c r="G107" s="28"/>
    </row>
    <row r="108" spans="1:7" ht="18">
      <c r="A108" s="120" t="s">
        <v>50</v>
      </c>
      <c r="B108" s="120"/>
      <c r="C108" s="120"/>
      <c r="D108" s="120"/>
      <c r="E108" s="120"/>
      <c r="F108" s="65"/>
      <c r="G108" s="28"/>
    </row>
    <row r="109" spans="1:7" ht="18">
      <c r="A109" s="120" t="s">
        <v>51</v>
      </c>
      <c r="B109" s="120"/>
      <c r="C109" s="120"/>
      <c r="D109" s="120"/>
      <c r="E109" s="120"/>
      <c r="F109" s="65"/>
      <c r="G109" s="28"/>
    </row>
    <row r="110" spans="1:7" ht="18">
      <c r="A110" s="120" t="s">
        <v>52</v>
      </c>
      <c r="B110" s="120"/>
      <c r="C110" s="120"/>
      <c r="D110" s="120"/>
      <c r="E110" s="120"/>
      <c r="F110" s="65"/>
      <c r="G110" s="28"/>
    </row>
    <row r="111" spans="1:7" ht="18">
      <c r="A111" s="120" t="s">
        <v>53</v>
      </c>
      <c r="B111" s="120"/>
      <c r="C111" s="120"/>
      <c r="D111" s="120"/>
      <c r="E111" s="120"/>
      <c r="F111" s="65"/>
      <c r="G111" s="28"/>
    </row>
    <row r="112" spans="1:7" ht="18">
      <c r="A112" s="127" t="s">
        <v>127</v>
      </c>
      <c r="B112" s="128"/>
      <c r="C112" s="128"/>
      <c r="D112" s="128"/>
      <c r="E112" s="129"/>
      <c r="F112" s="65"/>
      <c r="G112" s="28"/>
    </row>
    <row r="113" spans="1:7" ht="18">
      <c r="A113" s="127" t="s">
        <v>128</v>
      </c>
      <c r="B113" s="128"/>
      <c r="C113" s="128"/>
      <c r="D113" s="128"/>
      <c r="E113" s="129"/>
      <c r="F113" s="65"/>
      <c r="G113" s="28"/>
    </row>
    <row r="114" spans="1:7" ht="18">
      <c r="A114" s="120" t="s">
        <v>54</v>
      </c>
      <c r="B114" s="120"/>
      <c r="C114" s="120"/>
      <c r="D114" s="120"/>
      <c r="E114" s="120"/>
      <c r="F114" s="65">
        <v>42311.38</v>
      </c>
      <c r="G114" s="28"/>
    </row>
    <row r="115" spans="1:7" ht="18">
      <c r="A115" s="120" t="s">
        <v>55</v>
      </c>
      <c r="B115" s="120"/>
      <c r="C115" s="120"/>
      <c r="D115" s="120"/>
      <c r="E115" s="120"/>
      <c r="F115" s="65"/>
      <c r="G115" s="28"/>
    </row>
    <row r="116" spans="1:7" ht="18">
      <c r="A116" s="120" t="s">
        <v>56</v>
      </c>
      <c r="B116" s="120"/>
      <c r="C116" s="120"/>
      <c r="D116" s="120"/>
      <c r="E116" s="120"/>
      <c r="F116" s="65"/>
      <c r="G116" s="28"/>
    </row>
    <row r="117" spans="1:7" ht="130.5" customHeight="1">
      <c r="A117" s="120" t="s">
        <v>57</v>
      </c>
      <c r="B117" s="120"/>
      <c r="C117" s="120"/>
      <c r="D117" s="120"/>
      <c r="E117" s="120"/>
      <c r="F117" s="65"/>
      <c r="G117" s="28"/>
    </row>
    <row r="118" spans="1:7" ht="36" customHeight="1">
      <c r="A118" s="158" t="s">
        <v>131</v>
      </c>
      <c r="B118" s="158"/>
      <c r="C118" s="158"/>
      <c r="D118" s="158"/>
      <c r="E118" s="158"/>
      <c r="F118" s="158"/>
      <c r="G118" s="158"/>
    </row>
    <row r="119" spans="1:7" ht="18.75" customHeight="1">
      <c r="A119" s="159" t="s">
        <v>9</v>
      </c>
      <c r="B119" s="159"/>
      <c r="C119" s="159"/>
      <c r="D119" s="159" t="s">
        <v>81</v>
      </c>
      <c r="E119" s="157" t="s">
        <v>58</v>
      </c>
      <c r="F119" s="157" t="s">
        <v>59</v>
      </c>
      <c r="G119" s="157"/>
    </row>
    <row r="120" spans="1:7" s="2" customFormat="1" ht="144.75" customHeight="1">
      <c r="A120" s="159"/>
      <c r="B120" s="159"/>
      <c r="C120" s="159"/>
      <c r="D120" s="159"/>
      <c r="E120" s="157"/>
      <c r="F120" s="30" t="s">
        <v>132</v>
      </c>
      <c r="G120" s="30" t="s">
        <v>133</v>
      </c>
    </row>
    <row r="121" spans="1:7" ht="39" customHeight="1">
      <c r="A121" s="119" t="s">
        <v>60</v>
      </c>
      <c r="B121" s="119"/>
      <c r="C121" s="119"/>
      <c r="D121" s="31" t="s">
        <v>134</v>
      </c>
      <c r="E121" s="27">
        <f>F121+G121</f>
        <v>13270</v>
      </c>
      <c r="F121" s="65">
        <v>13270</v>
      </c>
      <c r="G121" s="65"/>
    </row>
    <row r="122" spans="1:7" ht="19.5" customHeight="1">
      <c r="A122" s="160" t="s">
        <v>61</v>
      </c>
      <c r="B122" s="160"/>
      <c r="C122" s="160"/>
      <c r="D122" s="31" t="s">
        <v>134</v>
      </c>
      <c r="E122" s="46">
        <f>E124+E130+E131+E137</f>
        <v>48443686</v>
      </c>
      <c r="F122" s="66">
        <f>F124+F130+F131+F137</f>
        <v>48443686</v>
      </c>
      <c r="G122" s="66">
        <f>G124+G130+G131+G137</f>
        <v>0</v>
      </c>
    </row>
    <row r="123" spans="1:7" ht="18">
      <c r="A123" s="119" t="s">
        <v>62</v>
      </c>
      <c r="B123" s="119"/>
      <c r="C123" s="119"/>
      <c r="D123" s="31"/>
      <c r="E123" s="32"/>
      <c r="F123" s="67"/>
      <c r="G123" s="68"/>
    </row>
    <row r="124" spans="1:7" ht="36" customHeight="1">
      <c r="A124" s="119" t="s">
        <v>199</v>
      </c>
      <c r="B124" s="119"/>
      <c r="C124" s="119"/>
      <c r="D124" s="31" t="s">
        <v>134</v>
      </c>
      <c r="E124" s="33">
        <f>F124+G124</f>
        <v>40539900</v>
      </c>
      <c r="F124" s="69">
        <f>F126+F127+F128+F129</f>
        <v>40539900</v>
      </c>
      <c r="G124" s="69">
        <f>G126+G127+G128+G129</f>
        <v>0</v>
      </c>
    </row>
    <row r="125" spans="1:7" ht="21" customHeight="1">
      <c r="A125" s="153" t="s">
        <v>62</v>
      </c>
      <c r="B125" s="154"/>
      <c r="C125" s="155"/>
      <c r="D125" s="31"/>
      <c r="E125" s="33"/>
      <c r="F125" s="69"/>
      <c r="G125" s="70"/>
    </row>
    <row r="126" spans="1:7" ht="21" customHeight="1">
      <c r="A126" s="153" t="s">
        <v>200</v>
      </c>
      <c r="B126" s="154"/>
      <c r="C126" s="155"/>
      <c r="D126" s="31"/>
      <c r="E126" s="33">
        <f>F126+G126</f>
        <v>24452000</v>
      </c>
      <c r="F126" s="69">
        <f>600000+23852000</f>
        <v>24452000</v>
      </c>
      <c r="G126" s="70"/>
    </row>
    <row r="127" spans="1:7" ht="21" customHeight="1">
      <c r="A127" s="153" t="s">
        <v>201</v>
      </c>
      <c r="B127" s="154"/>
      <c r="C127" s="155"/>
      <c r="D127" s="31"/>
      <c r="E127" s="33">
        <f>F127+G127</f>
        <v>16087900</v>
      </c>
      <c r="F127" s="69">
        <f>506000+15581900</f>
        <v>16087900</v>
      </c>
      <c r="G127" s="70"/>
    </row>
    <row r="128" spans="1:7" ht="21" customHeight="1">
      <c r="A128" s="153" t="s">
        <v>202</v>
      </c>
      <c r="B128" s="154"/>
      <c r="C128" s="155"/>
      <c r="D128" s="31"/>
      <c r="E128" s="33">
        <f>F128+G128</f>
        <v>0</v>
      </c>
      <c r="F128" s="69"/>
      <c r="G128" s="70"/>
    </row>
    <row r="129" spans="1:7" ht="21" customHeight="1">
      <c r="A129" s="153" t="s">
        <v>203</v>
      </c>
      <c r="B129" s="154"/>
      <c r="C129" s="155"/>
      <c r="D129" s="31"/>
      <c r="E129" s="33">
        <f>F129+G129</f>
        <v>0</v>
      </c>
      <c r="F129" s="69"/>
      <c r="G129" s="70"/>
    </row>
    <row r="130" spans="1:7" ht="19.5" customHeight="1">
      <c r="A130" s="119" t="s">
        <v>63</v>
      </c>
      <c r="B130" s="119"/>
      <c r="C130" s="119"/>
      <c r="D130" s="31" t="s">
        <v>134</v>
      </c>
      <c r="E130" s="34">
        <f>F130+G130</f>
        <v>3632916</v>
      </c>
      <c r="F130" s="69">
        <f>27500+2998600+131316+475500</f>
        <v>3632916</v>
      </c>
      <c r="G130" s="70"/>
    </row>
    <row r="131" spans="1:7" ht="72" customHeight="1">
      <c r="A131" s="119" t="s">
        <v>136</v>
      </c>
      <c r="B131" s="119"/>
      <c r="C131" s="119"/>
      <c r="D131" s="31" t="s">
        <v>134</v>
      </c>
      <c r="E131" s="34">
        <f>E133+E135+E136+E134</f>
        <v>4164470</v>
      </c>
      <c r="F131" s="69">
        <f>F133+F135+F136+F134</f>
        <v>4164470</v>
      </c>
      <c r="G131" s="69">
        <f>G133+G135+G136+G134</f>
        <v>0</v>
      </c>
    </row>
    <row r="132" spans="1:7" ht="19.5" customHeight="1">
      <c r="A132" s="120" t="s">
        <v>62</v>
      </c>
      <c r="B132" s="120"/>
      <c r="C132" s="120"/>
      <c r="D132" s="31"/>
      <c r="E132" s="32"/>
      <c r="F132" s="67"/>
      <c r="G132" s="68"/>
    </row>
    <row r="133" spans="1:7" ht="54.75" customHeight="1">
      <c r="A133" s="137" t="s">
        <v>171</v>
      </c>
      <c r="B133" s="137"/>
      <c r="C133" s="137"/>
      <c r="D133" s="31" t="s">
        <v>134</v>
      </c>
      <c r="E133" s="32">
        <f>F133+G133</f>
        <v>4164470</v>
      </c>
      <c r="F133" s="67">
        <v>4164470</v>
      </c>
      <c r="G133" s="68"/>
    </row>
    <row r="134" spans="1:7" ht="53.25" customHeight="1">
      <c r="A134" s="137" t="s">
        <v>174</v>
      </c>
      <c r="B134" s="137"/>
      <c r="C134" s="137"/>
      <c r="D134" s="31"/>
      <c r="E134" s="32">
        <f>F134+G134</f>
        <v>0</v>
      </c>
      <c r="F134" s="67"/>
      <c r="G134" s="68"/>
    </row>
    <row r="135" spans="1:7" ht="38.25" customHeight="1">
      <c r="A135" s="137" t="s">
        <v>172</v>
      </c>
      <c r="B135" s="137"/>
      <c r="C135" s="137"/>
      <c r="D135" s="31" t="s">
        <v>134</v>
      </c>
      <c r="E135" s="32">
        <f>F135+G135</f>
        <v>0</v>
      </c>
      <c r="F135" s="67"/>
      <c r="G135" s="68"/>
    </row>
    <row r="136" spans="1:7" ht="56.25" customHeight="1">
      <c r="A136" s="137" t="s">
        <v>170</v>
      </c>
      <c r="B136" s="137"/>
      <c r="C136" s="137"/>
      <c r="D136" s="31" t="s">
        <v>134</v>
      </c>
      <c r="E136" s="32">
        <f>F136+G136</f>
        <v>0</v>
      </c>
      <c r="F136" s="67"/>
      <c r="G136" s="68"/>
    </row>
    <row r="137" spans="1:7" ht="34.5" customHeight="1">
      <c r="A137" s="119" t="s">
        <v>64</v>
      </c>
      <c r="B137" s="119"/>
      <c r="C137" s="119"/>
      <c r="D137" s="31" t="s">
        <v>134</v>
      </c>
      <c r="E137" s="34">
        <f>E139+E142+E140+E141</f>
        <v>106400</v>
      </c>
      <c r="F137" s="34">
        <f>F139+F142+F140+F141</f>
        <v>106400</v>
      </c>
      <c r="G137" s="34">
        <f>G139+G142+G140+G141</f>
        <v>0</v>
      </c>
    </row>
    <row r="138" spans="1:7" ht="18">
      <c r="A138" s="119" t="s">
        <v>62</v>
      </c>
      <c r="B138" s="119"/>
      <c r="C138" s="119"/>
      <c r="D138" s="31"/>
      <c r="E138" s="32"/>
      <c r="F138" s="67"/>
      <c r="G138" s="68"/>
    </row>
    <row r="139" spans="1:7" ht="18">
      <c r="A139" s="119" t="s">
        <v>137</v>
      </c>
      <c r="B139" s="119"/>
      <c r="C139" s="119"/>
      <c r="D139" s="31" t="s">
        <v>134</v>
      </c>
      <c r="E139" s="32">
        <f>F139+G139</f>
        <v>106400</v>
      </c>
      <c r="F139" s="67">
        <v>106400</v>
      </c>
      <c r="G139" s="68"/>
    </row>
    <row r="140" spans="1:7" ht="18">
      <c r="A140" s="127" t="s">
        <v>194</v>
      </c>
      <c r="B140" s="128"/>
      <c r="C140" s="129"/>
      <c r="D140" s="31" t="s">
        <v>134</v>
      </c>
      <c r="E140" s="32">
        <f>F140+G140</f>
        <v>0</v>
      </c>
      <c r="F140" s="67"/>
      <c r="G140" s="68"/>
    </row>
    <row r="141" spans="1:7" ht="18">
      <c r="A141" s="127" t="s">
        <v>195</v>
      </c>
      <c r="B141" s="128"/>
      <c r="C141" s="129"/>
      <c r="D141" s="31" t="s">
        <v>134</v>
      </c>
      <c r="E141" s="32">
        <f>F141+G141</f>
        <v>0</v>
      </c>
      <c r="F141" s="67"/>
      <c r="G141" s="68"/>
    </row>
    <row r="142" spans="1:7" ht="18">
      <c r="A142" s="120" t="s">
        <v>138</v>
      </c>
      <c r="B142" s="120"/>
      <c r="C142" s="120"/>
      <c r="D142" s="31" t="s">
        <v>134</v>
      </c>
      <c r="E142" s="32">
        <f>F142+G142</f>
        <v>0</v>
      </c>
      <c r="F142" s="67"/>
      <c r="G142" s="68"/>
    </row>
    <row r="143" spans="1:7" ht="36" customHeight="1">
      <c r="A143" s="119" t="s">
        <v>65</v>
      </c>
      <c r="B143" s="119"/>
      <c r="C143" s="119"/>
      <c r="D143" s="31" t="s">
        <v>134</v>
      </c>
      <c r="E143" s="32">
        <f>E122+E121-E144</f>
        <v>0</v>
      </c>
      <c r="F143" s="67">
        <f>F122+F121-F144</f>
        <v>0</v>
      </c>
      <c r="G143" s="67">
        <f>G122+G121-G144</f>
        <v>0</v>
      </c>
    </row>
    <row r="144" spans="1:7" s="36" customFormat="1" ht="18">
      <c r="A144" s="160" t="s">
        <v>66</v>
      </c>
      <c r="B144" s="160"/>
      <c r="C144" s="160"/>
      <c r="D144" s="35" t="s">
        <v>82</v>
      </c>
      <c r="E144" s="46">
        <f>E146+E151+E162+E166+E167</f>
        <v>48456956</v>
      </c>
      <c r="F144" s="66">
        <f>F146+F151+F162+F166+F167</f>
        <v>48456956</v>
      </c>
      <c r="G144" s="66">
        <f>G146+G151+G162+G166+G167</f>
        <v>0</v>
      </c>
    </row>
    <row r="145" spans="1:7" ht="18">
      <c r="A145" s="119" t="s">
        <v>62</v>
      </c>
      <c r="B145" s="119"/>
      <c r="C145" s="119"/>
      <c r="D145" s="31"/>
      <c r="E145" s="32">
        <f>F145</f>
        <v>0</v>
      </c>
      <c r="F145" s="67"/>
      <c r="G145" s="68"/>
    </row>
    <row r="146" spans="1:7" s="36" customFormat="1" ht="18">
      <c r="A146" s="163" t="s">
        <v>67</v>
      </c>
      <c r="B146" s="163"/>
      <c r="C146" s="163"/>
      <c r="D146" s="47" t="s">
        <v>83</v>
      </c>
      <c r="E146" s="37">
        <f>E148+E149+E150</f>
        <v>40524210</v>
      </c>
      <c r="F146" s="71">
        <f>F148+F149+F150</f>
        <v>40524210</v>
      </c>
      <c r="G146" s="71">
        <f>G148+G149+G150</f>
        <v>0</v>
      </c>
    </row>
    <row r="147" spans="1:7" ht="18">
      <c r="A147" s="120" t="s">
        <v>11</v>
      </c>
      <c r="B147" s="120"/>
      <c r="C147" s="120"/>
      <c r="D147" s="48"/>
      <c r="E147" s="38"/>
      <c r="F147" s="72"/>
      <c r="G147" s="73"/>
    </row>
    <row r="148" spans="1:7" ht="18">
      <c r="A148" s="119" t="s">
        <v>68</v>
      </c>
      <c r="B148" s="119"/>
      <c r="C148" s="119"/>
      <c r="D148" s="40" t="s">
        <v>84</v>
      </c>
      <c r="E148" s="38">
        <f>F148+G148</f>
        <v>31094223</v>
      </c>
      <c r="F148" s="72">
        <v>31094223</v>
      </c>
      <c r="G148" s="73"/>
    </row>
    <row r="149" spans="1:7" ht="18">
      <c r="A149" s="119" t="s">
        <v>139</v>
      </c>
      <c r="B149" s="119"/>
      <c r="C149" s="119"/>
      <c r="D149" s="40" t="s">
        <v>85</v>
      </c>
      <c r="E149" s="38">
        <f>F149+G149</f>
        <v>8950</v>
      </c>
      <c r="F149" s="72">
        <v>8950</v>
      </c>
      <c r="G149" s="73"/>
    </row>
    <row r="150" spans="1:7" ht="18">
      <c r="A150" s="119" t="s">
        <v>69</v>
      </c>
      <c r="B150" s="119"/>
      <c r="C150" s="119"/>
      <c r="D150" s="40" t="s">
        <v>86</v>
      </c>
      <c r="E150" s="38">
        <f>F150+G150</f>
        <v>9421037</v>
      </c>
      <c r="F150" s="72">
        <v>9421037</v>
      </c>
      <c r="G150" s="73"/>
    </row>
    <row r="151" spans="1:7" s="36" customFormat="1" ht="18">
      <c r="A151" s="160" t="s">
        <v>70</v>
      </c>
      <c r="B151" s="160"/>
      <c r="C151" s="160"/>
      <c r="D151" s="47" t="s">
        <v>87</v>
      </c>
      <c r="E151" s="37">
        <f>E153+E154+E155+E156+E157+E158</f>
        <v>864315.53</v>
      </c>
      <c r="F151" s="71">
        <f>F153+F154+F155+F156+F157+F158</f>
        <v>864315.53</v>
      </c>
      <c r="G151" s="71">
        <f>G153+G154+G155+G156+G157+G158</f>
        <v>0</v>
      </c>
    </row>
    <row r="152" spans="1:7" ht="18">
      <c r="A152" s="120" t="s">
        <v>11</v>
      </c>
      <c r="B152" s="120"/>
      <c r="C152" s="120"/>
      <c r="D152" s="40"/>
      <c r="E152" s="38"/>
      <c r="F152" s="72"/>
      <c r="G152" s="73"/>
    </row>
    <row r="153" spans="1:7" ht="18">
      <c r="A153" s="119" t="s">
        <v>71</v>
      </c>
      <c r="B153" s="119"/>
      <c r="C153" s="119"/>
      <c r="D153" s="40" t="s">
        <v>88</v>
      </c>
      <c r="E153" s="38">
        <f aca="true" t="shared" si="0" ref="E153:E158">F153+G153</f>
        <v>269912.52</v>
      </c>
      <c r="F153" s="72">
        <v>269912.52</v>
      </c>
      <c r="G153" s="73"/>
    </row>
    <row r="154" spans="1:7" ht="18">
      <c r="A154" s="119" t="s">
        <v>72</v>
      </c>
      <c r="B154" s="119"/>
      <c r="C154" s="119"/>
      <c r="D154" s="40" t="s">
        <v>89</v>
      </c>
      <c r="E154" s="38">
        <f t="shared" si="0"/>
        <v>3338</v>
      </c>
      <c r="F154" s="72">
        <v>3338</v>
      </c>
      <c r="G154" s="73"/>
    </row>
    <row r="155" spans="1:7" ht="18">
      <c r="A155" s="119" t="s">
        <v>73</v>
      </c>
      <c r="B155" s="119"/>
      <c r="C155" s="119"/>
      <c r="D155" s="40" t="s">
        <v>90</v>
      </c>
      <c r="E155" s="38">
        <f t="shared" si="0"/>
        <v>0</v>
      </c>
      <c r="F155" s="67"/>
      <c r="G155" s="73"/>
    </row>
    <row r="156" spans="1:7" ht="18">
      <c r="A156" s="119" t="s">
        <v>74</v>
      </c>
      <c r="B156" s="119"/>
      <c r="C156" s="119"/>
      <c r="D156" s="40" t="s">
        <v>91</v>
      </c>
      <c r="E156" s="38">
        <f t="shared" si="0"/>
        <v>95280.72</v>
      </c>
      <c r="F156" s="72">
        <v>95280.72</v>
      </c>
      <c r="G156" s="73"/>
    </row>
    <row r="157" spans="1:7" ht="18">
      <c r="A157" s="119" t="s">
        <v>75</v>
      </c>
      <c r="B157" s="119"/>
      <c r="C157" s="119"/>
      <c r="D157" s="40" t="s">
        <v>92</v>
      </c>
      <c r="E157" s="38">
        <f t="shared" si="0"/>
        <v>263007.57</v>
      </c>
      <c r="F157" s="72">
        <v>263007.57</v>
      </c>
      <c r="G157" s="73"/>
    </row>
    <row r="158" spans="1:7" ht="18">
      <c r="A158" s="119" t="s">
        <v>76</v>
      </c>
      <c r="B158" s="119"/>
      <c r="C158" s="119"/>
      <c r="D158" s="40" t="s">
        <v>93</v>
      </c>
      <c r="E158" s="38">
        <f t="shared" si="0"/>
        <v>232776.72</v>
      </c>
      <c r="F158" s="72">
        <v>232776.72</v>
      </c>
      <c r="G158" s="73"/>
    </row>
    <row r="159" spans="1:7" ht="17.25" customHeight="1">
      <c r="A159" s="120" t="s">
        <v>140</v>
      </c>
      <c r="B159" s="120"/>
      <c r="C159" s="120"/>
      <c r="D159" s="40" t="s">
        <v>141</v>
      </c>
      <c r="E159" s="38"/>
      <c r="F159" s="72"/>
      <c r="G159" s="73"/>
    </row>
    <row r="160" spans="1:7" ht="15.75" customHeight="1">
      <c r="A160" s="120" t="s">
        <v>11</v>
      </c>
      <c r="B160" s="120"/>
      <c r="C160" s="120"/>
      <c r="D160" s="40"/>
      <c r="E160" s="38"/>
      <c r="F160" s="72"/>
      <c r="G160" s="73"/>
    </row>
    <row r="161" spans="1:7" ht="36.75" customHeight="1">
      <c r="A161" s="120" t="s">
        <v>142</v>
      </c>
      <c r="B161" s="120"/>
      <c r="C161" s="120"/>
      <c r="D161" s="40" t="s">
        <v>143</v>
      </c>
      <c r="E161" s="38"/>
      <c r="F161" s="72"/>
      <c r="G161" s="73"/>
    </row>
    <row r="162" spans="1:7" s="36" customFormat="1" ht="18.75" customHeight="1">
      <c r="A162" s="121" t="s">
        <v>144</v>
      </c>
      <c r="B162" s="121"/>
      <c r="C162" s="121"/>
      <c r="D162" s="47" t="s">
        <v>145</v>
      </c>
      <c r="E162" s="37">
        <f>E164+E165</f>
        <v>0</v>
      </c>
      <c r="F162" s="71">
        <f>F164+F165</f>
        <v>0</v>
      </c>
      <c r="G162" s="71">
        <f>G164+G165</f>
        <v>0</v>
      </c>
    </row>
    <row r="163" spans="1:7" s="36" customFormat="1" ht="18.75" customHeight="1">
      <c r="A163" s="120" t="s">
        <v>11</v>
      </c>
      <c r="B163" s="120"/>
      <c r="C163" s="120"/>
      <c r="D163" s="47"/>
      <c r="E163" s="39"/>
      <c r="F163" s="74"/>
      <c r="G163" s="75"/>
    </row>
    <row r="164" spans="1:7" ht="20.25" customHeight="1">
      <c r="A164" s="120" t="s">
        <v>146</v>
      </c>
      <c r="B164" s="120"/>
      <c r="C164" s="120"/>
      <c r="D164" s="40" t="s">
        <v>94</v>
      </c>
      <c r="E164" s="38">
        <f>F164+G164</f>
        <v>0</v>
      </c>
      <c r="F164" s="72"/>
      <c r="G164" s="52"/>
    </row>
    <row r="165" spans="1:7" ht="34.5" customHeight="1">
      <c r="A165" s="120" t="s">
        <v>147</v>
      </c>
      <c r="B165" s="120"/>
      <c r="C165" s="120"/>
      <c r="D165" s="40" t="s">
        <v>148</v>
      </c>
      <c r="E165" s="38">
        <f>F165+G165</f>
        <v>0</v>
      </c>
      <c r="F165" s="72"/>
      <c r="G165" s="52"/>
    </row>
    <row r="166" spans="1:7" ht="18">
      <c r="A166" s="160" t="s">
        <v>77</v>
      </c>
      <c r="B166" s="160"/>
      <c r="C166" s="160"/>
      <c r="D166" s="47" t="s">
        <v>95</v>
      </c>
      <c r="E166" s="37">
        <f>F166+G166</f>
        <v>46020</v>
      </c>
      <c r="F166" s="71">
        <v>46020</v>
      </c>
      <c r="G166" s="76"/>
    </row>
    <row r="167" spans="1:7" s="36" customFormat="1" ht="18" customHeight="1">
      <c r="A167" s="121" t="s">
        <v>149</v>
      </c>
      <c r="B167" s="121"/>
      <c r="C167" s="121"/>
      <c r="D167" s="47" t="s">
        <v>150</v>
      </c>
      <c r="E167" s="37">
        <f>E169+E170+E171+E172</f>
        <v>7022410.47</v>
      </c>
      <c r="F167" s="71">
        <f>F169+F170+F171+F172</f>
        <v>7022410.47</v>
      </c>
      <c r="G167" s="71">
        <f>G169+G170+G171+G172</f>
        <v>0</v>
      </c>
    </row>
    <row r="168" spans="1:7" s="36" customFormat="1" ht="18" customHeight="1">
      <c r="A168" s="120" t="s">
        <v>11</v>
      </c>
      <c r="B168" s="120"/>
      <c r="C168" s="120"/>
      <c r="D168" s="47"/>
      <c r="E168" s="39"/>
      <c r="F168" s="74"/>
      <c r="G168" s="75"/>
    </row>
    <row r="169" spans="1:7" ht="18">
      <c r="A169" s="119" t="s">
        <v>78</v>
      </c>
      <c r="B169" s="119"/>
      <c r="C169" s="119"/>
      <c r="D169" s="40" t="s">
        <v>96</v>
      </c>
      <c r="E169" s="32">
        <f>F169+G169</f>
        <v>130957.02</v>
      </c>
      <c r="F169" s="67">
        <v>130957.02</v>
      </c>
      <c r="G169" s="68"/>
    </row>
    <row r="170" spans="1:7" ht="17.25" customHeight="1">
      <c r="A170" s="119" t="s">
        <v>151</v>
      </c>
      <c r="B170" s="119"/>
      <c r="C170" s="119"/>
      <c r="D170" s="40" t="s">
        <v>152</v>
      </c>
      <c r="E170" s="32">
        <f>F170+G170</f>
        <v>0</v>
      </c>
      <c r="F170" s="67"/>
      <c r="G170" s="68"/>
    </row>
    <row r="171" spans="1:7" ht="18">
      <c r="A171" s="120" t="s">
        <v>153</v>
      </c>
      <c r="B171" s="120"/>
      <c r="C171" s="120"/>
      <c r="D171" s="40" t="s">
        <v>154</v>
      </c>
      <c r="E171" s="32">
        <f>F171+G171</f>
        <v>0</v>
      </c>
      <c r="F171" s="72"/>
      <c r="G171" s="73"/>
    </row>
    <row r="172" spans="1:7" ht="18">
      <c r="A172" s="119" t="s">
        <v>79</v>
      </c>
      <c r="B172" s="119"/>
      <c r="C172" s="119"/>
      <c r="D172" s="40" t="s">
        <v>97</v>
      </c>
      <c r="E172" s="32">
        <f>F172+G172</f>
        <v>6891453.45</v>
      </c>
      <c r="F172" s="72">
        <v>6891453.45</v>
      </c>
      <c r="G172" s="73"/>
    </row>
    <row r="173" spans="1:7" s="36" customFormat="1" ht="17.25" customHeight="1">
      <c r="A173" s="121" t="s">
        <v>155</v>
      </c>
      <c r="B173" s="121"/>
      <c r="C173" s="121"/>
      <c r="D173" s="47" t="s">
        <v>156</v>
      </c>
      <c r="E173" s="39">
        <f>E175+E176</f>
        <v>0</v>
      </c>
      <c r="F173" s="74">
        <f>F175+F176</f>
        <v>0</v>
      </c>
      <c r="G173" s="74">
        <f>G175+G176</f>
        <v>0</v>
      </c>
    </row>
    <row r="174" spans="1:7" ht="17.25" customHeight="1">
      <c r="A174" s="119" t="s">
        <v>11</v>
      </c>
      <c r="B174" s="119"/>
      <c r="C174" s="119"/>
      <c r="D174" s="40"/>
      <c r="E174" s="38"/>
      <c r="F174" s="72"/>
      <c r="G174" s="73"/>
    </row>
    <row r="175" spans="1:7" ht="37.5" customHeight="1">
      <c r="A175" s="119" t="s">
        <v>157</v>
      </c>
      <c r="B175" s="119"/>
      <c r="C175" s="119"/>
      <c r="D175" s="40" t="s">
        <v>158</v>
      </c>
      <c r="E175" s="38">
        <f>F175+G175</f>
        <v>0</v>
      </c>
      <c r="F175" s="72"/>
      <c r="G175" s="73"/>
    </row>
    <row r="176" spans="1:7" ht="37.5" customHeight="1">
      <c r="A176" s="120" t="s">
        <v>160</v>
      </c>
      <c r="B176" s="120"/>
      <c r="C176" s="120"/>
      <c r="D176" s="40" t="s">
        <v>159</v>
      </c>
      <c r="E176" s="38">
        <f>F176+G176</f>
        <v>0</v>
      </c>
      <c r="F176" s="72"/>
      <c r="G176" s="73"/>
    </row>
    <row r="177" spans="1:7" ht="16.5" customHeight="1">
      <c r="A177" s="120" t="s">
        <v>161</v>
      </c>
      <c r="B177" s="120"/>
      <c r="C177" s="120"/>
      <c r="D177" s="40"/>
      <c r="E177" s="38"/>
      <c r="F177" s="72"/>
      <c r="G177" s="73"/>
    </row>
    <row r="178" spans="1:7" ht="18.75" customHeight="1">
      <c r="A178" s="120" t="s">
        <v>162</v>
      </c>
      <c r="B178" s="120"/>
      <c r="C178" s="120"/>
      <c r="D178" s="40" t="s">
        <v>134</v>
      </c>
      <c r="E178" s="38"/>
      <c r="F178" s="72"/>
      <c r="G178" s="73"/>
    </row>
    <row r="179" spans="1:7" ht="16.5" customHeight="1">
      <c r="A179" s="29"/>
      <c r="B179" s="29"/>
      <c r="C179" s="29"/>
      <c r="D179" s="41"/>
      <c r="E179" s="42"/>
      <c r="F179" s="42"/>
      <c r="G179" s="21"/>
    </row>
    <row r="180" spans="1:7" ht="16.5" customHeight="1">
      <c r="A180" s="29"/>
      <c r="B180" s="29"/>
      <c r="C180" s="29"/>
      <c r="D180" s="41"/>
      <c r="E180" s="42"/>
      <c r="F180" s="42"/>
      <c r="G180" s="21"/>
    </row>
    <row r="181" spans="1:7" ht="24" customHeight="1">
      <c r="A181" s="134" t="s">
        <v>163</v>
      </c>
      <c r="B181" s="134"/>
      <c r="C181" s="134"/>
      <c r="D181" s="134"/>
      <c r="E181" s="134"/>
      <c r="F181" s="134"/>
      <c r="G181" s="43"/>
    </row>
    <row r="182" spans="1:7" ht="16.5" customHeight="1">
      <c r="A182" s="29"/>
      <c r="B182" s="29"/>
      <c r="C182" s="29"/>
      <c r="D182" s="41"/>
      <c r="E182" s="42"/>
      <c r="F182" s="42"/>
      <c r="G182" s="21"/>
    </row>
    <row r="183" spans="1:7" s="85" customFormat="1" ht="37.5" customHeight="1">
      <c r="A183" s="52" t="s">
        <v>164</v>
      </c>
      <c r="B183" s="162" t="s">
        <v>165</v>
      </c>
      <c r="C183" s="162"/>
      <c r="D183" s="52" t="s">
        <v>166</v>
      </c>
      <c r="E183" s="86" t="s">
        <v>167</v>
      </c>
      <c r="F183" s="87" t="s">
        <v>168</v>
      </c>
      <c r="G183" s="88"/>
    </row>
    <row r="184" spans="1:7" s="81" customFormat="1" ht="75.75" customHeight="1">
      <c r="A184" s="52">
        <v>1</v>
      </c>
      <c r="B184" s="123" t="s">
        <v>220</v>
      </c>
      <c r="C184" s="124"/>
      <c r="D184" s="89" t="s">
        <v>169</v>
      </c>
      <c r="E184" s="77" t="s">
        <v>224</v>
      </c>
      <c r="F184" s="78" t="s">
        <v>225</v>
      </c>
      <c r="G184" s="90"/>
    </row>
    <row r="185" spans="1:7" s="81" customFormat="1" ht="58.5" customHeight="1">
      <c r="A185" s="52">
        <v>2</v>
      </c>
      <c r="B185" s="123" t="s">
        <v>221</v>
      </c>
      <c r="C185" s="124"/>
      <c r="D185" s="89" t="s">
        <v>169</v>
      </c>
      <c r="E185" s="77" t="s">
        <v>219</v>
      </c>
      <c r="F185" s="78" t="s">
        <v>225</v>
      </c>
      <c r="G185" s="90"/>
    </row>
    <row r="186" spans="1:7" ht="30" customHeight="1">
      <c r="A186" s="161"/>
      <c r="B186" s="161"/>
      <c r="C186" s="161"/>
      <c r="D186" s="4"/>
      <c r="E186" s="21"/>
      <c r="F186" s="161"/>
      <c r="G186" s="161"/>
    </row>
    <row r="187" spans="1:7" s="5" customFormat="1" ht="22.5" customHeight="1">
      <c r="A187" s="150" t="s">
        <v>175</v>
      </c>
      <c r="B187" s="150"/>
      <c r="C187" s="150"/>
      <c r="D187" s="150"/>
      <c r="E187" s="79"/>
      <c r="F187" s="80" t="s">
        <v>212</v>
      </c>
      <c r="G187" s="80"/>
    </row>
    <row r="188" spans="1:7" ht="36.75" customHeight="1">
      <c r="A188" s="81"/>
      <c r="B188" s="81"/>
      <c r="C188" s="81"/>
      <c r="D188" s="81"/>
      <c r="E188" s="82" t="s">
        <v>2</v>
      </c>
      <c r="F188" s="118" t="s">
        <v>3</v>
      </c>
      <c r="G188" s="118"/>
    </row>
    <row r="189" spans="1:7" s="44" customFormat="1" ht="48" customHeight="1">
      <c r="A189" s="165" t="s">
        <v>176</v>
      </c>
      <c r="B189" s="165"/>
      <c r="C189" s="165"/>
      <c r="D189" s="165"/>
      <c r="E189" s="83"/>
      <c r="F189" s="122"/>
      <c r="G189" s="122"/>
    </row>
    <row r="190" spans="1:7" s="45" customFormat="1" ht="34.5" customHeight="1">
      <c r="A190" s="58"/>
      <c r="B190" s="58"/>
      <c r="C190" s="58"/>
      <c r="D190" s="84"/>
      <c r="E190" s="84" t="s">
        <v>2</v>
      </c>
      <c r="F190" s="164" t="s">
        <v>3</v>
      </c>
      <c r="G190" s="164"/>
    </row>
    <row r="191" spans="1:7" s="5" customFormat="1" ht="18">
      <c r="A191" s="125" t="s">
        <v>177</v>
      </c>
      <c r="B191" s="125"/>
      <c r="C191" s="125"/>
      <c r="D191" s="125"/>
      <c r="E191" s="79"/>
      <c r="F191" s="122" t="s">
        <v>213</v>
      </c>
      <c r="G191" s="122"/>
    </row>
    <row r="192" spans="1:7" ht="15">
      <c r="A192" s="126"/>
      <c r="B192" s="126"/>
      <c r="C192" s="57"/>
      <c r="D192" s="56"/>
      <c r="E192" s="56" t="s">
        <v>2</v>
      </c>
      <c r="F192" s="118" t="s">
        <v>3</v>
      </c>
      <c r="G192" s="118"/>
    </row>
    <row r="193" spans="1:7" ht="19.5" customHeight="1">
      <c r="A193" s="57"/>
      <c r="B193" s="57"/>
      <c r="C193" s="57"/>
      <c r="D193" s="56"/>
      <c r="E193" s="57"/>
      <c r="F193" s="57"/>
      <c r="G193" s="57"/>
    </row>
    <row r="194" spans="1:7" s="5" customFormat="1" ht="18">
      <c r="A194" s="125" t="s">
        <v>80</v>
      </c>
      <c r="B194" s="125"/>
      <c r="C194" s="125"/>
      <c r="D194" s="125"/>
      <c r="E194" s="79"/>
      <c r="F194" s="122" t="s">
        <v>213</v>
      </c>
      <c r="G194" s="122"/>
    </row>
    <row r="195" spans="1:7" ht="15">
      <c r="A195" s="126"/>
      <c r="B195" s="126"/>
      <c r="C195" s="57"/>
      <c r="D195" s="56"/>
      <c r="E195" s="56" t="s">
        <v>2</v>
      </c>
      <c r="F195" s="118" t="s">
        <v>3</v>
      </c>
      <c r="G195" s="118"/>
    </row>
    <row r="196" spans="1:7" ht="18" customHeight="1">
      <c r="A196" s="55" t="s">
        <v>178</v>
      </c>
      <c r="B196" s="55"/>
      <c r="C196" s="81"/>
      <c r="D196" s="85"/>
      <c r="E196" s="81"/>
      <c r="F196" s="81"/>
      <c r="G196" s="81"/>
    </row>
    <row r="197" spans="1:7" ht="18" customHeight="1">
      <c r="A197" s="55"/>
      <c r="B197" s="55"/>
      <c r="C197" s="81"/>
      <c r="D197" s="85"/>
      <c r="E197" s="81"/>
      <c r="F197" s="81"/>
      <c r="G197" s="81"/>
    </row>
    <row r="198" spans="1:7" ht="27" customHeight="1">
      <c r="A198" s="125" t="s">
        <v>226</v>
      </c>
      <c r="B198" s="125"/>
      <c r="C198" s="81"/>
      <c r="D198" s="85"/>
      <c r="E198" s="81"/>
      <c r="F198" s="81"/>
      <c r="G198" s="81"/>
    </row>
    <row r="199" spans="1:7" ht="14.25">
      <c r="A199" s="81"/>
      <c r="B199" s="81"/>
      <c r="C199" s="81"/>
      <c r="D199" s="85"/>
      <c r="E199" s="81"/>
      <c r="F199" s="81"/>
      <c r="G199" s="81"/>
    </row>
  </sheetData>
  <sheetProtection formatCells="0" formatColumns="0" formatRows="0" insertRows="0" deleteRows="0"/>
  <protectedRanges>
    <protectedRange password="CE28" sqref="D1:G1 A1:B1" name="Диапазон9_1"/>
    <protectedRange password="CE28" sqref="C83:E86 A91:B94" name="Диапазон8"/>
    <protectedRange password="CE28" sqref="C74:G75 C73:E73 G73 C76:E80 G76:G82 F76:F84 F86:F87" name="Диапазон7"/>
    <protectedRange password="CE28" sqref="C53:F71 F73 H63 C81:E82 C97:E98 C112:E113" name="Диапазон6"/>
    <protectedRange password="CE28" sqref="C35:G36 F45:F49 C30:G32 C38:E49 F38:G44" name="Диапазон5"/>
    <protectedRange password="CE28" sqref="F23:G23 D27:G27 C25:C27 C29:G29" name="Диапазон4"/>
    <protectedRange password="CE28" sqref="F23:G23 D27:G27 C25:C27 C29:G29" name="Диапазон3"/>
    <protectedRange password="CE28" sqref="F23:G23 D27:G27 C25:C27 C29:G29" name="Диапазон2"/>
    <protectedRange password="CE28" sqref="F12:G12 F14:G17 C8:G10 C12:E16 C21:E23" name="Диапазон1"/>
    <protectedRange password="CE28" sqref="C11:G11" name="Диапазон1_1"/>
    <protectedRange password="CE28" sqref="D25:G25" name="Диапазон4_1"/>
    <protectedRange password="CE28" sqref="D25:G25" name="Диапазон3_1"/>
    <protectedRange password="CE28" sqref="D25:G25" name="Диапазон2_1"/>
    <protectedRange password="CE28" sqref="D26:G26" name="Диапазон4_2"/>
    <protectedRange password="CE28" sqref="D26:G26" name="Диапазон3_2"/>
    <protectedRange password="CE28" sqref="D26:G26" name="Диапазон2_2"/>
    <protectedRange password="CE28" sqref="G28" name="Диапазон4_3"/>
    <protectedRange password="CE28" sqref="G28" name="Диапазон3_3"/>
    <protectedRange password="CE28" sqref="G28" name="Диапазон2_3"/>
    <protectedRange password="CE28" sqref="C33:G33" name="Диапазон5_2"/>
    <protectedRange password="CE28" sqref="C37:G37" name="Диапазон5_1_1"/>
    <protectedRange password="CE28" sqref="C17:E20" name="Диапазон1_2"/>
    <protectedRange password="CE28" sqref="C28 E28:F28" name="Диапазон4_3_1"/>
    <protectedRange password="CE28" sqref="C28 E28:F28" name="Диапазон3_3_1"/>
    <protectedRange password="CE28" sqref="C28 E28:F28" name="Диапазон2_3_1"/>
    <protectedRange password="CE28" sqref="C34:G34" name="Диапазон5_1_3"/>
  </protectedRanges>
  <mergeCells count="190">
    <mergeCell ref="A125:C125"/>
    <mergeCell ref="A142:C142"/>
    <mergeCell ref="A181:F181"/>
    <mergeCell ref="A129:C129"/>
    <mergeCell ref="A108:E108"/>
    <mergeCell ref="A109:E109"/>
    <mergeCell ref="A110:E110"/>
    <mergeCell ref="A130:C130"/>
    <mergeCell ref="A119:C120"/>
    <mergeCell ref="A123:C123"/>
    <mergeCell ref="A121:C121"/>
    <mergeCell ref="F190:G190"/>
    <mergeCell ref="A187:D187"/>
    <mergeCell ref="F188:G188"/>
    <mergeCell ref="A189:D189"/>
    <mergeCell ref="A176:C176"/>
    <mergeCell ref="A178:C178"/>
    <mergeCell ref="F186:G186"/>
    <mergeCell ref="A122:C122"/>
    <mergeCell ref="A132:C132"/>
    <mergeCell ref="A136:C136"/>
    <mergeCell ref="A133:C133"/>
    <mergeCell ref="A135:C135"/>
    <mergeCell ref="A131:C131"/>
    <mergeCell ref="A155:C155"/>
    <mergeCell ref="A137:C137"/>
    <mergeCell ref="A138:C138"/>
    <mergeCell ref="A143:C143"/>
    <mergeCell ref="A140:C140"/>
    <mergeCell ref="A149:C149"/>
    <mergeCell ref="A127:C127"/>
    <mergeCell ref="A128:C128"/>
    <mergeCell ref="A126:C126"/>
    <mergeCell ref="A191:D191"/>
    <mergeCell ref="A151:C151"/>
    <mergeCell ref="A146:C146"/>
    <mergeCell ref="A147:C147"/>
    <mergeCell ref="A144:C144"/>
    <mergeCell ref="A159:C159"/>
    <mergeCell ref="A164:C164"/>
    <mergeCell ref="A170:C170"/>
    <mergeCell ref="A192:B192"/>
    <mergeCell ref="F192:G192"/>
    <mergeCell ref="A186:C186"/>
    <mergeCell ref="A174:C174"/>
    <mergeCell ref="A172:C172"/>
    <mergeCell ref="A173:C173"/>
    <mergeCell ref="B183:C183"/>
    <mergeCell ref="A115:E115"/>
    <mergeCell ref="A160:C160"/>
    <mergeCell ref="A177:C177"/>
    <mergeCell ref="A156:C156"/>
    <mergeCell ref="A148:C148"/>
    <mergeCell ref="A145:C145"/>
    <mergeCell ref="A166:C166"/>
    <mergeCell ref="A161:C161"/>
    <mergeCell ref="A158:C158"/>
    <mergeCell ref="A154:C154"/>
    <mergeCell ref="A124:C124"/>
    <mergeCell ref="A150:C150"/>
    <mergeCell ref="A139:C139"/>
    <mergeCell ref="A95:E95"/>
    <mergeCell ref="A96:E96"/>
    <mergeCell ref="A99:E99"/>
    <mergeCell ref="A100:E100"/>
    <mergeCell ref="A114:E114"/>
    <mergeCell ref="A105:E105"/>
    <mergeCell ref="A106:E106"/>
    <mergeCell ref="F119:G119"/>
    <mergeCell ref="A117:E117"/>
    <mergeCell ref="A118:G118"/>
    <mergeCell ref="D119:D120"/>
    <mergeCell ref="E119:E120"/>
    <mergeCell ref="A93:E93"/>
    <mergeCell ref="A116:E116"/>
    <mergeCell ref="A102:E102"/>
    <mergeCell ref="A103:E103"/>
    <mergeCell ref="A104:E104"/>
    <mergeCell ref="A82:E82"/>
    <mergeCell ref="A83:E83"/>
    <mergeCell ref="A84:E84"/>
    <mergeCell ref="A113:E113"/>
    <mergeCell ref="A94:E94"/>
    <mergeCell ref="A97:E97"/>
    <mergeCell ref="A111:E111"/>
    <mergeCell ref="A101:E101"/>
    <mergeCell ref="A107:E107"/>
    <mergeCell ref="A112:E112"/>
    <mergeCell ref="A86:E86"/>
    <mergeCell ref="A98:E98"/>
    <mergeCell ref="A87:E87"/>
    <mergeCell ref="A72:E72"/>
    <mergeCell ref="A75:E75"/>
    <mergeCell ref="A79:E79"/>
    <mergeCell ref="A91:E91"/>
    <mergeCell ref="A92:E92"/>
    <mergeCell ref="A76:E76"/>
    <mergeCell ref="A81:E81"/>
    <mergeCell ref="A90:E90"/>
    <mergeCell ref="A80:E80"/>
    <mergeCell ref="A77:E77"/>
    <mergeCell ref="A66:E66"/>
    <mergeCell ref="A73:E73"/>
    <mergeCell ref="A69:E69"/>
    <mergeCell ref="A88:E88"/>
    <mergeCell ref="A89:E89"/>
    <mergeCell ref="A74:E74"/>
    <mergeCell ref="A85:E85"/>
    <mergeCell ref="A54:E54"/>
    <mergeCell ref="A55:E55"/>
    <mergeCell ref="A58:E58"/>
    <mergeCell ref="A63:E63"/>
    <mergeCell ref="A60:E60"/>
    <mergeCell ref="A61:E61"/>
    <mergeCell ref="A62:E62"/>
    <mergeCell ref="A59:E59"/>
    <mergeCell ref="A51:E51"/>
    <mergeCell ref="A52:E52"/>
    <mergeCell ref="A53:E53"/>
    <mergeCell ref="A56:E56"/>
    <mergeCell ref="A78:E78"/>
    <mergeCell ref="A67:E67"/>
    <mergeCell ref="A68:E68"/>
    <mergeCell ref="A71:E71"/>
    <mergeCell ref="A64:E64"/>
    <mergeCell ref="A65:E65"/>
    <mergeCell ref="A46:E46"/>
    <mergeCell ref="A45:E45"/>
    <mergeCell ref="A47:E47"/>
    <mergeCell ref="A48:E48"/>
    <mergeCell ref="A49:E49"/>
    <mergeCell ref="A50:E50"/>
    <mergeCell ref="A32:G32"/>
    <mergeCell ref="C25:F25"/>
    <mergeCell ref="D29:G29"/>
    <mergeCell ref="C17:E20"/>
    <mergeCell ref="A28:B28"/>
    <mergeCell ref="A25:B26"/>
    <mergeCell ref="A17:B20"/>
    <mergeCell ref="A23:B23"/>
    <mergeCell ref="E2:G2"/>
    <mergeCell ref="E3:G3"/>
    <mergeCell ref="E4:G4"/>
    <mergeCell ref="F5:G5"/>
    <mergeCell ref="C26:F26"/>
    <mergeCell ref="A10:G10"/>
    <mergeCell ref="A12:G12"/>
    <mergeCell ref="A15:E15"/>
    <mergeCell ref="A21:B21"/>
    <mergeCell ref="A11:G11"/>
    <mergeCell ref="F6:G6"/>
    <mergeCell ref="E8:G8"/>
    <mergeCell ref="A134:C134"/>
    <mergeCell ref="A39:G39"/>
    <mergeCell ref="A33:G33"/>
    <mergeCell ref="A34:G34"/>
    <mergeCell ref="C28:F28"/>
    <mergeCell ref="A41:F41"/>
    <mergeCell ref="C27:F27"/>
    <mergeCell ref="A31:G31"/>
    <mergeCell ref="A141:C141"/>
    <mergeCell ref="A35:G35"/>
    <mergeCell ref="A37:G37"/>
    <mergeCell ref="A38:G38"/>
    <mergeCell ref="A36:G36"/>
    <mergeCell ref="A40:G40"/>
    <mergeCell ref="A42:G42"/>
    <mergeCell ref="A43:G43"/>
    <mergeCell ref="A57:E57"/>
    <mergeCell ref="A70:E70"/>
    <mergeCell ref="A198:B198"/>
    <mergeCell ref="A165:C165"/>
    <mergeCell ref="A175:C175"/>
    <mergeCell ref="A171:C171"/>
    <mergeCell ref="F191:G191"/>
    <mergeCell ref="A169:C169"/>
    <mergeCell ref="A167:C167"/>
    <mergeCell ref="A194:D194"/>
    <mergeCell ref="F194:G194"/>
    <mergeCell ref="A195:B195"/>
    <mergeCell ref="F195:G195"/>
    <mergeCell ref="A157:C157"/>
    <mergeCell ref="A152:C152"/>
    <mergeCell ref="A153:C153"/>
    <mergeCell ref="A162:C162"/>
    <mergeCell ref="A163:C163"/>
    <mergeCell ref="A168:C168"/>
    <mergeCell ref="F189:G189"/>
    <mergeCell ref="B184:C184"/>
    <mergeCell ref="B185:C185"/>
  </mergeCells>
  <printOptions/>
  <pageMargins left="0.3937007874015748" right="0.1968503937007874" top="0.3937007874015748" bottom="0.1968503937007874" header="0" footer="0"/>
  <pageSetup fitToHeight="0" fitToWidth="1" horizontalDpi="600" verticalDpi="600" orientation="portrait" paperSize="9" scale="46" r:id="rId1"/>
  <rowBreaks count="3" manualBreakCount="3">
    <brk id="42" max="6" man="1"/>
    <brk id="117" max="6" man="1"/>
    <brk id="1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="89" zoomScaleNormal="89" zoomScalePageLayoutView="0" workbookViewId="0" topLeftCell="A1">
      <selection activeCell="J6" sqref="J6"/>
    </sheetView>
  </sheetViews>
  <sheetFormatPr defaultColWidth="9.00390625" defaultRowHeight="12.75"/>
  <cols>
    <col min="2" max="2" width="15.75390625" style="0" customWidth="1"/>
    <col min="3" max="4" width="15.125" style="0" customWidth="1"/>
    <col min="5" max="5" width="14.625" style="0" customWidth="1"/>
    <col min="6" max="6" width="15.75390625" style="0" customWidth="1"/>
    <col min="7" max="9" width="13.25390625" style="0" customWidth="1"/>
    <col min="10" max="10" width="18.75390625" style="0" customWidth="1"/>
    <col min="11" max="11" width="15.75390625" style="0" customWidth="1"/>
  </cols>
  <sheetData>
    <row r="1" spans="1:11" ht="23.25" customHeight="1">
      <c r="A1" s="166" t="s">
        <v>229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3.25" customHeight="1">
      <c r="A2" s="168" t="s">
        <v>209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customHeight="1">
      <c r="A3" s="169" t="s">
        <v>185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ht="10.5" customHeight="1"/>
    <row r="5" spans="1:11" ht="15.75">
      <c r="A5" s="170" t="s">
        <v>180</v>
      </c>
      <c r="B5" s="172" t="s">
        <v>181</v>
      </c>
      <c r="C5" s="174" t="s">
        <v>135</v>
      </c>
      <c r="D5" s="175"/>
      <c r="E5" s="176"/>
      <c r="F5" s="176"/>
      <c r="G5" s="177" t="s">
        <v>182</v>
      </c>
      <c r="H5" s="177"/>
      <c r="I5" s="177"/>
      <c r="J5" s="177"/>
      <c r="K5" s="172" t="s">
        <v>188</v>
      </c>
    </row>
    <row r="6" spans="1:11" s="102" customFormat="1" ht="60" customHeight="1">
      <c r="A6" s="171"/>
      <c r="B6" s="173"/>
      <c r="C6" s="92" t="s">
        <v>210</v>
      </c>
      <c r="D6" s="92" t="s">
        <v>211</v>
      </c>
      <c r="E6" s="92" t="s">
        <v>183</v>
      </c>
      <c r="F6" s="91" t="s">
        <v>189</v>
      </c>
      <c r="G6" s="92" t="s">
        <v>198</v>
      </c>
      <c r="H6" s="92" t="s">
        <v>186</v>
      </c>
      <c r="I6" s="92" t="s">
        <v>216</v>
      </c>
      <c r="J6" s="91" t="s">
        <v>187</v>
      </c>
      <c r="K6" s="173"/>
    </row>
    <row r="7" spans="1:11" s="102" customFormat="1" ht="15.75">
      <c r="A7" s="94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215</v>
      </c>
      <c r="G7" s="91">
        <v>7</v>
      </c>
      <c r="H7" s="91">
        <v>8</v>
      </c>
      <c r="I7" s="91">
        <v>10</v>
      </c>
      <c r="J7" s="91" t="s">
        <v>217</v>
      </c>
      <c r="K7" s="94" t="s">
        <v>218</v>
      </c>
    </row>
    <row r="8" spans="1:11" ht="15.75">
      <c r="A8" s="93" t="s">
        <v>184</v>
      </c>
      <c r="B8" s="95">
        <v>13270</v>
      </c>
      <c r="C8" s="96">
        <v>0</v>
      </c>
      <c r="D8" s="96">
        <v>0</v>
      </c>
      <c r="E8" s="96">
        <v>0</v>
      </c>
      <c r="F8" s="95">
        <f>C8+E8+D8</f>
        <v>0</v>
      </c>
      <c r="G8" s="97">
        <v>0</v>
      </c>
      <c r="H8" s="97">
        <v>0</v>
      </c>
      <c r="I8" s="97">
        <v>0</v>
      </c>
      <c r="J8" s="95">
        <f>G8+I8+H8</f>
        <v>0</v>
      </c>
      <c r="K8" s="98">
        <f>B8+J8</f>
        <v>13270</v>
      </c>
    </row>
    <row r="9" spans="1:11" ht="15.75">
      <c r="A9" s="99">
        <v>130</v>
      </c>
      <c r="B9" s="100">
        <v>4164470</v>
      </c>
      <c r="C9" s="100">
        <f>300000+11754900</f>
        <v>12054900</v>
      </c>
      <c r="D9" s="100">
        <f>300000+12097100</f>
        <v>12397100</v>
      </c>
      <c r="E9" s="100">
        <f>506000+15581900</f>
        <v>16087900</v>
      </c>
      <c r="F9" s="95">
        <f>C9+E9+D9</f>
        <v>40539900</v>
      </c>
      <c r="G9" s="113">
        <v>0</v>
      </c>
      <c r="H9" s="113"/>
      <c r="I9" s="113"/>
      <c r="J9" s="95">
        <f>G9+I9+H9</f>
        <v>0</v>
      </c>
      <c r="K9" s="114">
        <f>B9+J9</f>
        <v>4164470</v>
      </c>
    </row>
    <row r="10" spans="1:11" ht="15.75">
      <c r="A10" s="99">
        <v>180</v>
      </c>
      <c r="B10" s="100">
        <v>106400</v>
      </c>
      <c r="C10" s="100"/>
      <c r="D10" s="100"/>
      <c r="E10" s="100"/>
      <c r="F10" s="95">
        <f>C10+E10+D10</f>
        <v>0</v>
      </c>
      <c r="G10" s="100">
        <f>15500+53100+509000+257287+131316</f>
        <v>966203</v>
      </c>
      <c r="H10" s="100">
        <f>988800+51600+218213</f>
        <v>1258613</v>
      </c>
      <c r="I10" s="100">
        <f>12000+1396100</f>
        <v>1408100</v>
      </c>
      <c r="J10" s="95">
        <f>G10+I10+H10</f>
        <v>3632916</v>
      </c>
      <c r="K10" s="114">
        <f>B10+F10+J10</f>
        <v>3739316</v>
      </c>
    </row>
    <row r="11" spans="1:11" ht="33" customHeight="1">
      <c r="A11" s="109" t="s">
        <v>190</v>
      </c>
      <c r="B11" s="97">
        <f>B9+B10+B8</f>
        <v>4284140</v>
      </c>
      <c r="C11" s="97">
        <f>C9+C10+C8</f>
        <v>12054900</v>
      </c>
      <c r="D11" s="97">
        <f>D9+D10+D8</f>
        <v>12397100</v>
      </c>
      <c r="E11" s="97">
        <f>E9+E10+E8</f>
        <v>16087900</v>
      </c>
      <c r="F11" s="97">
        <f>C11+E11+D11</f>
        <v>40539900</v>
      </c>
      <c r="G11" s="97">
        <f>G10+G9+G8</f>
        <v>966203</v>
      </c>
      <c r="H11" s="97">
        <f>H10+H9+H8</f>
        <v>1258613</v>
      </c>
      <c r="I11" s="97">
        <f>I10+I9</f>
        <v>1408100</v>
      </c>
      <c r="J11" s="97">
        <f>J10+J9</f>
        <v>3632916</v>
      </c>
      <c r="K11" s="98">
        <f>B11+F11+J11</f>
        <v>48456956</v>
      </c>
    </row>
    <row r="12" spans="1:11" s="106" customFormat="1" ht="15.75">
      <c r="A12" s="103">
        <v>210</v>
      </c>
      <c r="B12" s="104">
        <f>B13+B14+B15</f>
        <v>0</v>
      </c>
      <c r="C12" s="104">
        <f>C13+C14+C15</f>
        <v>11473900</v>
      </c>
      <c r="D12" s="104">
        <f>D13+D14+D15</f>
        <v>11711950</v>
      </c>
      <c r="E12" s="104">
        <f>E13+E14+E15</f>
        <v>15526500</v>
      </c>
      <c r="F12" s="104">
        <f>E12+C12+D12</f>
        <v>38712350</v>
      </c>
      <c r="G12" s="104">
        <f>G13+G14+G15</f>
        <v>819387</v>
      </c>
      <c r="H12" s="104">
        <f>H13+H14+H15</f>
        <v>269813</v>
      </c>
      <c r="I12" s="104">
        <f>I13+I14+I15</f>
        <v>722660</v>
      </c>
      <c r="J12" s="104">
        <f>I12+G12+H12</f>
        <v>1811860</v>
      </c>
      <c r="K12" s="105">
        <f>J12+F12+B12</f>
        <v>40524210</v>
      </c>
    </row>
    <row r="13" spans="1:11" ht="15.75">
      <c r="A13" s="99">
        <v>211</v>
      </c>
      <c r="B13" s="100"/>
      <c r="C13" s="100">
        <f>297778.06+8512909.94</f>
        <v>8810688</v>
      </c>
      <c r="D13" s="100">
        <f>295150.77+8696849.23</f>
        <v>8992000</v>
      </c>
      <c r="E13" s="100">
        <f>460298.47+11439701.53</f>
        <v>11900000</v>
      </c>
      <c r="F13" s="100">
        <f>E13+C13+D13</f>
        <v>29702688</v>
      </c>
      <c r="G13" s="100">
        <f>40816+390912+197609</f>
        <v>629337</v>
      </c>
      <c r="H13" s="100">
        <f>39600+167598</f>
        <v>207198</v>
      </c>
      <c r="I13" s="100">
        <f>7500+547500</f>
        <v>555000</v>
      </c>
      <c r="J13" s="100">
        <f>I13+G13+H13</f>
        <v>1391535</v>
      </c>
      <c r="K13" s="100">
        <f>B13+F13+J13</f>
        <v>31094223</v>
      </c>
    </row>
    <row r="14" spans="1:11" ht="15.75">
      <c r="A14" s="99">
        <v>212</v>
      </c>
      <c r="B14" s="100"/>
      <c r="C14" s="100">
        <v>2900</v>
      </c>
      <c r="D14" s="100">
        <v>3950</v>
      </c>
      <c r="E14" s="100">
        <f>2100</f>
        <v>2100</v>
      </c>
      <c r="F14" s="100">
        <f>E14+C14+D14</f>
        <v>8950</v>
      </c>
      <c r="G14" s="100"/>
      <c r="H14" s="100"/>
      <c r="I14" s="100"/>
      <c r="J14" s="100">
        <f>I14+G14+H14</f>
        <v>0</v>
      </c>
      <c r="K14" s="100">
        <f>B14+F14+J14</f>
        <v>8950</v>
      </c>
    </row>
    <row r="15" spans="1:11" ht="15.75">
      <c r="A15" s="99">
        <v>213</v>
      </c>
      <c r="B15" s="100"/>
      <c r="C15" s="100">
        <f>2660312</f>
        <v>2660312</v>
      </c>
      <c r="D15" s="100">
        <v>2716000</v>
      </c>
      <c r="E15" s="100">
        <f>45701.53+3578698.47</f>
        <v>3624400</v>
      </c>
      <c r="F15" s="100">
        <f>E15+C15+D15</f>
        <v>9000712</v>
      </c>
      <c r="G15" s="100">
        <f>12284+118088+59678</f>
        <v>190050</v>
      </c>
      <c r="H15" s="100">
        <f>12000+50615</f>
        <v>62615</v>
      </c>
      <c r="I15" s="100">
        <v>167660</v>
      </c>
      <c r="J15" s="100">
        <f>I15+G15+H15</f>
        <v>420325</v>
      </c>
      <c r="K15" s="100">
        <f>B15+F15+J15</f>
        <v>9421037</v>
      </c>
    </row>
    <row r="16" spans="1:11" s="108" customFormat="1" ht="15.75">
      <c r="A16" s="107">
        <v>220</v>
      </c>
      <c r="B16" s="104">
        <f>B17+B18+B19+B20+B21+B22</f>
        <v>40759.53</v>
      </c>
      <c r="C16" s="104">
        <f>C17+C18+C19+C20+C21+C22</f>
        <v>48228</v>
      </c>
      <c r="D16" s="104">
        <f>D17+D18+D19+D20+D21+D22</f>
        <v>68050</v>
      </c>
      <c r="E16" s="104">
        <f>E17+E18+E19+E20+E21+E22</f>
        <v>207800</v>
      </c>
      <c r="F16" s="104">
        <f>E16+C16+D16</f>
        <v>324078</v>
      </c>
      <c r="G16" s="104">
        <f>G17+G18+G19+G20+G21+G22</f>
        <v>146816</v>
      </c>
      <c r="H16" s="104">
        <f>H17+H18+H19+H20+H21+H22</f>
        <v>0</v>
      </c>
      <c r="I16" s="104">
        <f>I17+I18+I19+I20+I21+I22</f>
        <v>352662.00000000006</v>
      </c>
      <c r="J16" s="104">
        <f>I16+G16+H16</f>
        <v>499478.00000000006</v>
      </c>
      <c r="K16" s="104">
        <f>J16+F16+B16</f>
        <v>864315.53</v>
      </c>
    </row>
    <row r="17" spans="1:11" ht="15.75">
      <c r="A17" s="99">
        <v>221</v>
      </c>
      <c r="B17" s="100">
        <v>16.52</v>
      </c>
      <c r="C17" s="100">
        <f>2221.94+24668.06</f>
        <v>26890</v>
      </c>
      <c r="D17" s="100">
        <f>4849.23+36200.77</f>
        <v>41050</v>
      </c>
      <c r="E17" s="100">
        <v>58140</v>
      </c>
      <c r="F17" s="100">
        <f aca="true" t="shared" si="0" ref="F17:F22">C17+E17+D17</f>
        <v>126080</v>
      </c>
      <c r="G17" s="100">
        <f>15500+128316</f>
        <v>143816</v>
      </c>
      <c r="H17" s="100"/>
      <c r="I17" s="100"/>
      <c r="J17" s="100">
        <f aca="true" t="shared" si="1" ref="J17:J22">G17+I17+H17</f>
        <v>143816</v>
      </c>
      <c r="K17" s="100">
        <f aca="true" t="shared" si="2" ref="K17:K22">B17+F17+J17</f>
        <v>269912.52</v>
      </c>
    </row>
    <row r="18" spans="1:11" ht="15.75">
      <c r="A18" s="99">
        <v>222</v>
      </c>
      <c r="B18" s="100"/>
      <c r="C18" s="100">
        <v>3338</v>
      </c>
      <c r="D18" s="100"/>
      <c r="E18" s="100"/>
      <c r="F18" s="100">
        <f t="shared" si="0"/>
        <v>3338</v>
      </c>
      <c r="G18" s="100"/>
      <c r="H18" s="100"/>
      <c r="I18" s="100"/>
      <c r="J18" s="100">
        <f t="shared" si="1"/>
        <v>0</v>
      </c>
      <c r="K18" s="100">
        <f t="shared" si="2"/>
        <v>3338</v>
      </c>
    </row>
    <row r="19" spans="1:11" ht="15.75">
      <c r="A19" s="99">
        <v>223</v>
      </c>
      <c r="B19" s="100"/>
      <c r="C19" s="100"/>
      <c r="D19" s="100"/>
      <c r="E19" s="100"/>
      <c r="F19" s="100">
        <f t="shared" si="0"/>
        <v>0</v>
      </c>
      <c r="G19" s="100"/>
      <c r="H19" s="100"/>
      <c r="I19" s="100"/>
      <c r="J19" s="100">
        <f t="shared" si="1"/>
        <v>0</v>
      </c>
      <c r="K19" s="100">
        <f t="shared" si="2"/>
        <v>0</v>
      </c>
    </row>
    <row r="20" spans="1:11" ht="15.75">
      <c r="A20" s="99">
        <v>224</v>
      </c>
      <c r="B20" s="100"/>
      <c r="C20" s="100"/>
      <c r="D20" s="100"/>
      <c r="E20" s="100"/>
      <c r="F20" s="100">
        <f t="shared" si="0"/>
        <v>0</v>
      </c>
      <c r="G20" s="100"/>
      <c r="H20" s="100"/>
      <c r="I20" s="100">
        <f>4500+90780.72</f>
        <v>95280.72</v>
      </c>
      <c r="J20" s="100">
        <f t="shared" si="1"/>
        <v>95280.72</v>
      </c>
      <c r="K20" s="100">
        <f t="shared" si="2"/>
        <v>95280.72</v>
      </c>
    </row>
    <row r="21" spans="1:11" ht="15.75">
      <c r="A21" s="99">
        <v>225</v>
      </c>
      <c r="B21" s="100">
        <v>30000</v>
      </c>
      <c r="C21" s="100">
        <v>10000</v>
      </c>
      <c r="D21" s="100">
        <v>10000</v>
      </c>
      <c r="E21" s="100">
        <v>25600</v>
      </c>
      <c r="F21" s="100">
        <f t="shared" si="0"/>
        <v>45600</v>
      </c>
      <c r="G21" s="100"/>
      <c r="H21" s="100"/>
      <c r="I21" s="100">
        <v>187407.57</v>
      </c>
      <c r="J21" s="100">
        <f t="shared" si="1"/>
        <v>187407.57</v>
      </c>
      <c r="K21" s="100">
        <f t="shared" si="2"/>
        <v>263007.57</v>
      </c>
    </row>
    <row r="22" spans="1:11" ht="15.75">
      <c r="A22" s="99">
        <v>226</v>
      </c>
      <c r="B22" s="100">
        <f>10743.01</f>
        <v>10743.01</v>
      </c>
      <c r="C22" s="100">
        <v>8000</v>
      </c>
      <c r="D22" s="100">
        <v>17000</v>
      </c>
      <c r="E22" s="100">
        <f>121560+2500</f>
        <v>124060</v>
      </c>
      <c r="F22" s="100">
        <f t="shared" si="0"/>
        <v>149060</v>
      </c>
      <c r="G22" s="100">
        <v>3000</v>
      </c>
      <c r="H22" s="100"/>
      <c r="I22" s="100">
        <f>69973.71</f>
        <v>69973.71</v>
      </c>
      <c r="J22" s="100">
        <f t="shared" si="1"/>
        <v>72973.71</v>
      </c>
      <c r="K22" s="100">
        <f t="shared" si="2"/>
        <v>232776.72000000003</v>
      </c>
    </row>
    <row r="23" spans="1:11" s="108" customFormat="1" ht="15.75">
      <c r="A23" s="107">
        <v>260</v>
      </c>
      <c r="B23" s="104">
        <f>B24</f>
        <v>0</v>
      </c>
      <c r="C23" s="104">
        <f>C24</f>
        <v>0</v>
      </c>
      <c r="D23" s="104">
        <f>D24</f>
        <v>0</v>
      </c>
      <c r="E23" s="104">
        <f>E24</f>
        <v>0</v>
      </c>
      <c r="F23" s="104">
        <f>E23+C23+D23</f>
        <v>0</v>
      </c>
      <c r="G23" s="104">
        <f>G24</f>
        <v>0</v>
      </c>
      <c r="H23" s="104">
        <f>H24</f>
        <v>0</v>
      </c>
      <c r="I23" s="104">
        <f>I24</f>
        <v>0</v>
      </c>
      <c r="J23" s="104">
        <f>I23+G23+H23</f>
        <v>0</v>
      </c>
      <c r="K23" s="104">
        <f>J23+B23</f>
        <v>0</v>
      </c>
    </row>
    <row r="24" spans="1:11" ht="15.75">
      <c r="A24" s="99">
        <v>262</v>
      </c>
      <c r="B24" s="100"/>
      <c r="C24" s="100"/>
      <c r="D24" s="100"/>
      <c r="E24" s="100"/>
      <c r="F24" s="100">
        <f>C24+E24+D24</f>
        <v>0</v>
      </c>
      <c r="G24" s="100"/>
      <c r="H24" s="100"/>
      <c r="I24" s="100"/>
      <c r="J24" s="100">
        <f>G24+I24+H24</f>
        <v>0</v>
      </c>
      <c r="K24" s="100">
        <f>B24+J24</f>
        <v>0</v>
      </c>
    </row>
    <row r="25" spans="1:11" s="108" customFormat="1" ht="15.75">
      <c r="A25" s="107">
        <v>290</v>
      </c>
      <c r="B25" s="104"/>
      <c r="C25" s="104">
        <f>9872</f>
        <v>9872</v>
      </c>
      <c r="D25" s="104"/>
      <c r="E25" s="104"/>
      <c r="F25" s="104">
        <f>C25+E25+D25</f>
        <v>9872</v>
      </c>
      <c r="G25" s="104"/>
      <c r="H25" s="104"/>
      <c r="I25" s="104">
        <v>36148</v>
      </c>
      <c r="J25" s="104">
        <f>I25+G25+H25</f>
        <v>36148</v>
      </c>
      <c r="K25" s="104">
        <f>J25+F25+B25</f>
        <v>46020</v>
      </c>
    </row>
    <row r="26" spans="1:11" s="108" customFormat="1" ht="15.75">
      <c r="A26" s="107">
        <v>300</v>
      </c>
      <c r="B26" s="104">
        <f>B27+B28</f>
        <v>4243380.47</v>
      </c>
      <c r="C26" s="104">
        <f>C27+C28</f>
        <v>522900</v>
      </c>
      <c r="D26" s="104">
        <f>D27+D28</f>
        <v>617100</v>
      </c>
      <c r="E26" s="104">
        <f>E27+E28</f>
        <v>353600</v>
      </c>
      <c r="F26" s="104">
        <f>E26+C26+D26</f>
        <v>1493600</v>
      </c>
      <c r="G26" s="104">
        <f>G27+G28</f>
        <v>0</v>
      </c>
      <c r="H26" s="104">
        <f>H27+H28</f>
        <v>988800</v>
      </c>
      <c r="I26" s="104">
        <f>I27+I28</f>
        <v>296630</v>
      </c>
      <c r="J26" s="104">
        <f>I26+G26+H2</f>
        <v>296630</v>
      </c>
      <c r="K26" s="104">
        <f>J26+F26+B26</f>
        <v>6033610.47</v>
      </c>
    </row>
    <row r="27" spans="1:11" ht="15.75">
      <c r="A27" s="99">
        <v>310</v>
      </c>
      <c r="B27" s="100">
        <v>130957.02</v>
      </c>
      <c r="C27" s="100"/>
      <c r="D27" s="100"/>
      <c r="E27" s="100"/>
      <c r="F27" s="100">
        <f>C27+E27+D27</f>
        <v>0</v>
      </c>
      <c r="G27" s="100"/>
      <c r="H27" s="100"/>
      <c r="I27" s="100"/>
      <c r="J27" s="100">
        <f>G27+I27+H27</f>
        <v>0</v>
      </c>
      <c r="K27" s="100">
        <f>B27+F27+J27</f>
        <v>130957.02</v>
      </c>
    </row>
    <row r="28" spans="1:11" ht="15.75">
      <c r="A28" s="99">
        <v>340</v>
      </c>
      <c r="B28" s="100">
        <f>4123166.46-10743.01</f>
        <v>4112423.45</v>
      </c>
      <c r="C28" s="100">
        <v>522900</v>
      </c>
      <c r="D28" s="100">
        <v>617100</v>
      </c>
      <c r="E28" s="100">
        <v>353600</v>
      </c>
      <c r="F28" s="100">
        <f>C28+E28+D28</f>
        <v>1493600</v>
      </c>
      <c r="G28" s="100"/>
      <c r="H28" s="100">
        <v>988800</v>
      </c>
      <c r="I28" s="100">
        <v>296630</v>
      </c>
      <c r="J28" s="100">
        <f>G28+I28+H28</f>
        <v>1285430</v>
      </c>
      <c r="K28" s="100">
        <f>B28+F28+J28</f>
        <v>6891453.45</v>
      </c>
    </row>
    <row r="29" spans="1:11" ht="26.25">
      <c r="A29" s="109" t="s">
        <v>191</v>
      </c>
      <c r="B29" s="97">
        <f>B26+B25+B23+B16+B12</f>
        <v>4284140</v>
      </c>
      <c r="C29" s="97">
        <f>C26+C25+C23+C16+C12</f>
        <v>12054900</v>
      </c>
      <c r="D29" s="97">
        <f>D26+D25+D23+D16+D12</f>
        <v>12397100</v>
      </c>
      <c r="E29" s="97">
        <f>E26+E25+E23+E16+E12</f>
        <v>16087900</v>
      </c>
      <c r="F29" s="97">
        <f>E29+C29+D29</f>
        <v>40539900</v>
      </c>
      <c r="G29" s="97">
        <f>G26+G25+G23+G16+G12</f>
        <v>966203</v>
      </c>
      <c r="H29" s="97">
        <f>H26+H25+H23+H16+H12</f>
        <v>1258613</v>
      </c>
      <c r="I29" s="97">
        <f>I26+I25+I23+I16+I12</f>
        <v>1408100</v>
      </c>
      <c r="J29" s="97">
        <f>I29+G29+H29</f>
        <v>3632916</v>
      </c>
      <c r="K29" s="97">
        <f>J29+F29+B29</f>
        <v>48456956</v>
      </c>
    </row>
    <row r="30" ht="12.75">
      <c r="I30" s="116">
        <f>I10-I29</f>
        <v>0</v>
      </c>
    </row>
    <row r="32" spans="2:6" s="110" customFormat="1" ht="15.75">
      <c r="B32" s="101" t="s">
        <v>192</v>
      </c>
      <c r="D32" s="111"/>
      <c r="F32" s="111" t="s">
        <v>212</v>
      </c>
    </row>
    <row r="33" spans="4:6" s="110" customFormat="1" ht="15.75">
      <c r="D33" s="112" t="s">
        <v>2</v>
      </c>
      <c r="F33" s="112"/>
    </row>
    <row r="34" s="110" customFormat="1" ht="15.75"/>
    <row r="35" spans="2:6" s="110" customFormat="1" ht="15.75">
      <c r="B35" s="110" t="s">
        <v>193</v>
      </c>
      <c r="D35" s="111"/>
      <c r="F35" s="111" t="s">
        <v>213</v>
      </c>
    </row>
    <row r="36" spans="4:6" s="110" customFormat="1" ht="15.75">
      <c r="D36" s="112" t="s">
        <v>2</v>
      </c>
      <c r="F36" s="112"/>
    </row>
  </sheetData>
  <sheetProtection/>
  <mergeCells count="8">
    <mergeCell ref="A1:K1"/>
    <mergeCell ref="A2:K2"/>
    <mergeCell ref="A3:K3"/>
    <mergeCell ref="A5:A6"/>
    <mergeCell ref="B5:B6"/>
    <mergeCell ref="C5:F5"/>
    <mergeCell ref="G5:J5"/>
    <mergeCell ref="K5:K6"/>
  </mergeCells>
  <printOptions/>
  <pageMargins left="0.5118110236220472" right="0.5118110236220472" top="0.5511811023622047" bottom="0.5511811023622047" header="0.31496062992125984" footer="0.31496062992125984"/>
  <pageSetup fitToWidth="0" fitToHeight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Константинова И.В.</dc:creator>
  <cp:keywords/>
  <dc:description/>
  <cp:lastModifiedBy>Главный</cp:lastModifiedBy>
  <cp:lastPrinted>2016-02-25T08:45:49Z</cp:lastPrinted>
  <dcterms:created xsi:type="dcterms:W3CDTF">2010-12-28T15:41:57Z</dcterms:created>
  <dcterms:modified xsi:type="dcterms:W3CDTF">2016-03-09T10:05:28Z</dcterms:modified>
  <cp:category/>
  <cp:version/>
  <cp:contentType/>
  <cp:contentStatus/>
</cp:coreProperties>
</file>